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Poroto Verde" sheetId="2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29" l="1"/>
  <c r="G67" i="29"/>
  <c r="C90" i="29" s="1"/>
  <c r="G61" i="29"/>
  <c r="G60" i="29"/>
  <c r="G59" i="29"/>
  <c r="G58" i="29"/>
  <c r="G56" i="29"/>
  <c r="G55" i="29"/>
  <c r="G53" i="29"/>
  <c r="G52" i="29"/>
  <c r="G50" i="29"/>
  <c r="E50" i="29"/>
  <c r="G48" i="29"/>
  <c r="G46" i="29"/>
  <c r="G41" i="29"/>
  <c r="G40" i="29"/>
  <c r="G39" i="29"/>
  <c r="G38" i="29"/>
  <c r="G37" i="29"/>
  <c r="G36" i="29"/>
  <c r="G26" i="29"/>
  <c r="G25" i="29"/>
  <c r="G24" i="29"/>
  <c r="G23" i="29"/>
  <c r="G22" i="29"/>
  <c r="G21" i="29"/>
  <c r="G12" i="29"/>
  <c r="G72" i="29" s="1"/>
  <c r="G27" i="29" l="1"/>
  <c r="C86" i="29" s="1"/>
  <c r="G42" i="29"/>
  <c r="C88" i="29" s="1"/>
  <c r="G62" i="29"/>
  <c r="C89" i="29" s="1"/>
  <c r="G69" i="29" l="1"/>
  <c r="G70" i="29" s="1"/>
  <c r="C91" i="29" s="1"/>
  <c r="C92" i="29" s="1"/>
  <c r="D89" i="29" s="1"/>
  <c r="G71" i="29" l="1"/>
  <c r="E97" i="29" s="1"/>
  <c r="D88" i="29"/>
  <c r="D90" i="29"/>
  <c r="D86" i="29"/>
  <c r="D91" i="29"/>
  <c r="G73" i="29" l="1"/>
  <c r="C97" i="29"/>
  <c r="D97" i="29"/>
  <c r="D92" i="29"/>
</calcChain>
</file>

<file path=xl/sharedStrings.xml><?xml version="1.0" encoding="utf-8"?>
<sst xmlns="http://schemas.openxmlformats.org/spreadsheetml/2006/main" count="168" uniqueCount="115">
  <si>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</si>
  <si>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</si>
  <si>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</si>
  <si>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</si>
  <si>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</si>
  <si>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</si>
  <si>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</si>
  <si>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</si>
  <si>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</si>
  <si>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</si>
  <si>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</si>
  <si>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</si>
  <si>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</si>
  <si>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</si>
  <si>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</si>
  <si>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</si>
  <si>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</si>
  <si>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</si>
  <si>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</si>
  <si>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</si>
  <si>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</si>
  <si>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</si>
  <si>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</si>
  <si>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</si>
  <si>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 - Diciembre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</si>
  <si>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</si>
  <si>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</si>
  <si>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</si>
  <si>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</si>
  <si>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</si>
  <si>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</si>
  <si>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</si>
  <si>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</si>
  <si>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</si>
  <si>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</si>
  <si>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INSECTICIDA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</si>
  <si>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</si>
  <si>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</si>
  <si>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</si>
  <si>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</si>
  <si>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</si>
  <si>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</si>
  <si>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</si>
  <si>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</si>
  <si>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</si>
  <si>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</si>
  <si>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</si>
  <si>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</si>
  <si>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</si>
  <si>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</si>
  <si>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</si>
  <si>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</si>
  <si>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</si>
  <si>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</si>
  <si>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</si>
  <si>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</si>
  <si>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</si>
  <si>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</si>
  <si>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</si>
  <si>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</si>
  <si>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</si>
  <si>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Julio</t>
  </si>
  <si>
    <t>Riego</t>
  </si>
  <si>
    <t>JA</t>
  </si>
  <si>
    <t>FERTILIZANTES</t>
  </si>
  <si>
    <t>FUNGICIDAS</t>
  </si>
  <si>
    <t>Diciembre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</si>
  <si>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</si>
  <si>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</si>
  <si>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</si>
  <si>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Cosecha</t>
  </si>
  <si>
    <t>U</t>
  </si>
  <si>
    <t>L</t>
  </si>
  <si>
    <t>Siembra</t>
  </si>
  <si>
    <t>Aplicación agroquimicos</t>
  </si>
  <si>
    <t>Aradura</t>
  </si>
  <si>
    <t>Rastraje</t>
  </si>
  <si>
    <t>Acarreo Cosecha</t>
  </si>
  <si>
    <t>KG</t>
  </si>
  <si>
    <t>Mezcla  17 20 20</t>
  </si>
  <si>
    <t>Manzate</t>
  </si>
  <si>
    <t>Basagran 480</t>
  </si>
  <si>
    <t>Lorsban 4E</t>
  </si>
  <si>
    <t>Hilo para coser sacos</t>
  </si>
  <si>
    <t>Mercado Local</t>
  </si>
  <si>
    <t>Acequiadora</t>
  </si>
  <si>
    <t>HERBICIDAS</t>
  </si>
  <si>
    <t>hache uno 2000</t>
  </si>
  <si>
    <t>Noviembre - Diciembre</t>
  </si>
  <si>
    <t>Septiembre</t>
  </si>
  <si>
    <t>Septiembre - Noviembre</t>
  </si>
  <si>
    <t>Septiembre - Diciembre</t>
  </si>
  <si>
    <t>Aplicación de Fertilizantes</t>
  </si>
  <si>
    <t>Noviembre</t>
  </si>
  <si>
    <t>Poroto Verde</t>
  </si>
  <si>
    <t>RENDIMIENTO (Sacos 25 Kg/Há.)</t>
  </si>
  <si>
    <t>Magnum</t>
  </si>
  <si>
    <t>PRECIO ESPERADO ($/Saco 25 kg)</t>
  </si>
  <si>
    <t>Sequia - Heladas</t>
  </si>
  <si>
    <t>Liimpia Manual (DESMANCHE)</t>
  </si>
  <si>
    <t>Aporca - Cultivador</t>
  </si>
  <si>
    <t xml:space="preserve">Agosto </t>
  </si>
  <si>
    <t xml:space="preserve">Septiembre  </t>
  </si>
  <si>
    <t>Terrasorb Foliar</t>
  </si>
  <si>
    <t xml:space="preserve">Septiembre </t>
  </si>
  <si>
    <t xml:space="preserve">Envase </t>
  </si>
  <si>
    <t xml:space="preserve">Análisis de suelo </t>
  </si>
  <si>
    <t>$/Há</t>
  </si>
  <si>
    <t>ESCENARIOS COSTO UNITARIO  ($/saco 25 kg)</t>
  </si>
  <si>
    <t>Rendimiento (sacos 25 Kg/hà)</t>
  </si>
  <si>
    <t>Costo unitario ($/Saco) (*)</t>
  </si>
  <si>
    <t xml:space="preserve">pesticidas aplicación </t>
  </si>
  <si>
    <t>engeo</t>
  </si>
  <si>
    <t>Semilla poroto verde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</si>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</sst>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3" fillId="0" borderId="19"/>
    <xf numFmtId="164" fontId="6" fillId="0" borderId="0" applyFont="0" applyFill="0" applyBorder="0" applyAlignment="0" applyProtection="0"/>
    <xf numFmtId="0" fontId="3" fillId="0" borderId="19"/>
    <xf numFmtId="0" fontId="3" fillId="0" borderId="19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2" fillId="3" borderId="15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6" xfId="0" applyNumberFormat="1" applyFont="1" applyFill="1" applyBorder="1" applyAlignment="1">
      <alignment wrapText="1"/>
    </xf>
    <xf numFmtId="0" fontId="4" fillId="0" borderId="51" xfId="0" applyFont="1" applyBorder="1" applyAlignment="1">
      <alignment horizontal="right" vertical="center"/>
    </xf>
    <xf numFmtId="0" fontId="4" fillId="0" borderId="50" xfId="0" applyFont="1" applyBorder="1" applyAlignment="1">
      <alignment horizontal="center"/>
    </xf>
    <xf numFmtId="3" fontId="5" fillId="0" borderId="52" xfId="3" applyNumberFormat="1" applyFont="1" applyBorder="1" applyAlignment="1">
      <alignment horizontal="right"/>
    </xf>
    <xf numFmtId="3" fontId="4" fillId="0" borderId="52" xfId="0" applyNumberFormat="1" applyFont="1" applyBorder="1" applyAlignment="1">
      <alignment horizontal="right"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7" fontId="1" fillId="2" borderId="6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49" fontId="7" fillId="3" borderId="5" xfId="0" applyNumberFormat="1" applyFont="1" applyFill="1" applyBorder="1" applyAlignment="1">
      <alignment vertical="center" wrapText="1"/>
    </xf>
    <xf numFmtId="0" fontId="8" fillId="2" borderId="7" xfId="0" applyFont="1" applyFill="1" applyBorder="1"/>
    <xf numFmtId="0" fontId="10" fillId="2" borderId="7" xfId="0" applyFont="1" applyFill="1" applyBorder="1"/>
    <xf numFmtId="0" fontId="8" fillId="2" borderId="8" xfId="0" applyFont="1" applyFill="1" applyBorder="1" applyAlignment="1">
      <alignment wrapText="1"/>
    </xf>
    <xf numFmtId="14" fontId="8" fillId="2" borderId="9" xfId="0" applyNumberFormat="1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8" fillId="2" borderId="9" xfId="0" applyFont="1" applyFill="1" applyBorder="1" applyAlignment="1">
      <alignment horizontal="justify" wrapText="1"/>
    </xf>
    <xf numFmtId="0" fontId="8" fillId="2" borderId="11" xfId="0" applyFont="1" applyFill="1" applyBorder="1"/>
    <xf numFmtId="0" fontId="8" fillId="2" borderId="12" xfId="0" applyFont="1" applyFill="1" applyBorder="1" applyAlignment="1">
      <alignment horizontal="left"/>
    </xf>
    <xf numFmtId="0" fontId="8" fillId="2" borderId="12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/>
    <xf numFmtId="49" fontId="7" fillId="5" borderId="15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8" fillId="2" borderId="17" xfId="0" applyFont="1" applyFill="1" applyBorder="1"/>
    <xf numFmtId="0" fontId="8" fillId="2" borderId="18" xfId="0" applyFont="1" applyFill="1" applyBorder="1"/>
    <xf numFmtId="3" fontId="8" fillId="2" borderId="18" xfId="0" applyNumberFormat="1" applyFont="1" applyFill="1" applyBorder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vertical="center"/>
    </xf>
    <xf numFmtId="3" fontId="12" fillId="3" borderId="15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horizontal="center"/>
    </xf>
    <xf numFmtId="49" fontId="12" fillId="3" borderId="53" xfId="0" applyNumberFormat="1" applyFont="1" applyFill="1" applyBorder="1" applyAlignment="1">
      <alignment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vertical="center"/>
    </xf>
    <xf numFmtId="3" fontId="12" fillId="3" borderId="53" xfId="0" applyNumberFormat="1" applyFont="1" applyFill="1" applyBorder="1" applyAlignment="1">
      <alignment vertical="center"/>
    </xf>
    <xf numFmtId="0" fontId="8" fillId="2" borderId="22" xfId="0" applyFont="1" applyFill="1" applyBorder="1"/>
    <xf numFmtId="3" fontId="8" fillId="2" borderId="22" xfId="0" applyNumberFormat="1" applyFont="1" applyFill="1" applyBorder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5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5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5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13" fillId="5" borderId="29" xfId="0" applyFont="1" applyFill="1" applyBorder="1" applyAlignment="1">
      <alignment vertical="center"/>
    </xf>
    <xf numFmtId="165" fontId="7" fillId="10" borderId="54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165" fontId="7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6" fillId="2" borderId="40" xfId="0" applyNumberFormat="1" applyFont="1" applyFill="1" applyBorder="1" applyAlignment="1">
      <alignment vertical="center"/>
    </xf>
    <xf numFmtId="0" fontId="18" fillId="2" borderId="41" xfId="0" applyFont="1" applyFill="1" applyBorder="1"/>
    <xf numFmtId="0" fontId="18" fillId="2" borderId="42" xfId="0" applyFont="1" applyFill="1" applyBorder="1"/>
    <xf numFmtId="49" fontId="18" fillId="2" borderId="43" xfId="0" applyNumberFormat="1" applyFont="1" applyFill="1" applyBorder="1" applyAlignment="1">
      <alignment vertical="center"/>
    </xf>
    <xf numFmtId="0" fontId="18" fillId="2" borderId="19" xfId="0" applyFont="1" applyFill="1" applyBorder="1"/>
    <xf numFmtId="0" fontId="18" fillId="2" borderId="44" xfId="0" applyFont="1" applyFill="1" applyBorder="1"/>
    <xf numFmtId="49" fontId="18" fillId="2" borderId="45" xfId="0" applyNumberFormat="1" applyFont="1" applyFill="1" applyBorder="1" applyAlignment="1">
      <alignment vertical="center"/>
    </xf>
    <xf numFmtId="0" fontId="18" fillId="2" borderId="46" xfId="0" applyFont="1" applyFill="1" applyBorder="1"/>
    <xf numFmtId="0" fontId="18" fillId="2" borderId="47" xfId="0" applyFont="1" applyFill="1" applyBorder="1"/>
    <xf numFmtId="0" fontId="18" fillId="2" borderId="19" xfId="0" applyFont="1" applyFill="1" applyBorder="1" applyAlignment="1">
      <alignment vertical="center"/>
    </xf>
    <xf numFmtId="0" fontId="18" fillId="8" borderId="39" xfId="0" applyFont="1" applyFill="1" applyBorder="1"/>
    <xf numFmtId="0" fontId="18" fillId="6" borderId="19" xfId="0" applyFont="1" applyFill="1" applyBorder="1"/>
    <xf numFmtId="49" fontId="16" fillId="7" borderId="30" xfId="0" applyNumberFormat="1" applyFont="1" applyFill="1" applyBorder="1" applyAlignment="1">
      <alignment vertical="center"/>
    </xf>
    <xf numFmtId="49" fontId="16" fillId="7" borderId="20" xfId="0" applyNumberFormat="1" applyFont="1" applyFill="1" applyBorder="1" applyAlignment="1">
      <alignment vertical="center"/>
    </xf>
    <xf numFmtId="49" fontId="18" fillId="7" borderId="31" xfId="0" applyNumberFormat="1" applyFont="1" applyFill="1" applyBorder="1"/>
    <xf numFmtId="49" fontId="16" fillId="2" borderId="32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18" fillId="2" borderId="33" xfId="0" applyNumberFormat="1" applyFont="1" applyFill="1" applyBorder="1"/>
    <xf numFmtId="0" fontId="16" fillId="2" borderId="6" xfId="0" applyNumberFormat="1" applyFont="1" applyFill="1" applyBorder="1" applyAlignment="1">
      <alignment vertical="center"/>
    </xf>
    <xf numFmtId="166" fontId="16" fillId="2" borderId="6" xfId="0" applyNumberFormat="1" applyFont="1" applyFill="1" applyBorder="1" applyAlignment="1">
      <alignment vertical="center"/>
    </xf>
    <xf numFmtId="0" fontId="13" fillId="6" borderId="19" xfId="0" applyFont="1" applyFill="1" applyBorder="1" applyAlignment="1">
      <alignment vertical="center"/>
    </xf>
    <xf numFmtId="49" fontId="16" fillId="7" borderId="34" xfId="0" applyNumberFormat="1" applyFont="1" applyFill="1" applyBorder="1" applyAlignment="1">
      <alignment vertical="center"/>
    </xf>
    <xf numFmtId="166" fontId="16" fillId="7" borderId="35" xfId="0" applyNumberFormat="1" applyFont="1" applyFill="1" applyBorder="1" applyAlignment="1">
      <alignment vertical="center"/>
    </xf>
    <xf numFmtId="9" fontId="16" fillId="7" borderId="36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0" fillId="2" borderId="55" xfId="0" applyFill="1" applyBorder="1"/>
    <xf numFmtId="0" fontId="13" fillId="8" borderId="56" xfId="0" applyFont="1" applyFill="1" applyBorder="1" applyAlignment="1">
      <alignment vertical="center"/>
    </xf>
    <xf numFmtId="49" fontId="19" fillId="8" borderId="19" xfId="0" applyNumberFormat="1" applyFont="1" applyFill="1" applyBorder="1" applyAlignment="1">
      <alignment vertical="center"/>
    </xf>
    <xf numFmtId="0" fontId="13" fillId="8" borderId="19" xfId="0" applyFont="1" applyFill="1" applyBorder="1" applyAlignment="1">
      <alignment vertical="center"/>
    </xf>
    <xf numFmtId="0" fontId="13" fillId="8" borderId="57" xfId="0" applyFont="1" applyFill="1" applyBorder="1" applyAlignment="1">
      <alignment vertical="center"/>
    </xf>
    <xf numFmtId="0" fontId="13" fillId="6" borderId="56" xfId="0" applyFont="1" applyFill="1" applyBorder="1" applyAlignment="1">
      <alignment vertical="center"/>
    </xf>
    <xf numFmtId="49" fontId="16" fillId="7" borderId="48" xfId="0" applyNumberFormat="1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165" fontId="21" fillId="2" borderId="19" xfId="0" applyNumberFormat="1" applyFont="1" applyFill="1" applyBorder="1" applyAlignment="1">
      <alignment vertical="center"/>
    </xf>
    <xf numFmtId="166" fontId="16" fillId="7" borderId="36" xfId="0" applyNumberFormat="1" applyFont="1" applyFill="1" applyBorder="1" applyAlignment="1">
      <alignment vertical="center"/>
    </xf>
    <xf numFmtId="49" fontId="18" fillId="2" borderId="19" xfId="0" applyNumberFormat="1" applyFont="1" applyFill="1" applyBorder="1" applyAlignment="1">
      <alignment vertical="center"/>
    </xf>
    <xf numFmtId="0" fontId="16" fillId="7" borderId="49" xfId="0" applyNumberFormat="1" applyFont="1" applyFill="1" applyBorder="1" applyAlignment="1">
      <alignment vertical="center"/>
    </xf>
    <xf numFmtId="0" fontId="16" fillId="7" borderId="58" xfId="0" applyNumberFormat="1" applyFont="1" applyFill="1" applyBorder="1" applyAlignment="1">
      <alignment vertical="center"/>
    </xf>
    <xf numFmtId="3" fontId="4" fillId="0" borderId="51" xfId="0" applyNumberFormat="1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17" fontId="4" fillId="0" borderId="51" xfId="0" applyNumberFormat="1" applyFont="1" applyBorder="1" applyAlignment="1">
      <alignment horizontal="left" vertical="center"/>
    </xf>
    <xf numFmtId="0" fontId="4" fillId="0" borderId="50" xfId="0" applyFont="1" applyBorder="1" applyAlignment="1">
      <alignment vertical="center"/>
    </xf>
    <xf numFmtId="0" fontId="4" fillId="0" borderId="50" xfId="0" applyFont="1" applyFill="1" applyBorder="1" applyAlignment="1">
      <alignment horizontal="left" vertical="center" wrapText="1"/>
    </xf>
    <xf numFmtId="0" fontId="4" fillId="0" borderId="50" xfId="0" applyFont="1" applyBorder="1"/>
    <xf numFmtId="0" fontId="4" fillId="0" borderId="50" xfId="0" applyFont="1" applyBorder="1" applyAlignment="1">
      <alignment horizontal="left"/>
    </xf>
    <xf numFmtId="164" fontId="4" fillId="0" borderId="51" xfId="2" applyFont="1" applyBorder="1" applyAlignment="1">
      <alignment horizontal="left" vertical="center"/>
    </xf>
    <xf numFmtId="3" fontId="4" fillId="0" borderId="59" xfId="0" applyNumberFormat="1" applyFont="1" applyBorder="1" applyAlignment="1">
      <alignment horizontal="right" vertical="center"/>
    </xf>
    <xf numFmtId="0" fontId="5" fillId="9" borderId="50" xfId="0" applyFont="1" applyFill="1" applyBorder="1"/>
    <xf numFmtId="0" fontId="5" fillId="9" borderId="50" xfId="0" applyFont="1" applyFill="1" applyBorder="1" applyAlignment="1">
      <alignment horizontal="center"/>
    </xf>
    <xf numFmtId="1" fontId="5" fillId="9" borderId="50" xfId="0" applyNumberFormat="1" applyFont="1" applyFill="1" applyBorder="1" applyAlignment="1">
      <alignment horizontal="center"/>
    </xf>
    <xf numFmtId="0" fontId="5" fillId="9" borderId="50" xfId="0" applyFont="1" applyFill="1" applyBorder="1" applyAlignment="1">
      <alignment horizontal="left"/>
    </xf>
    <xf numFmtId="3" fontId="5" fillId="9" borderId="60" xfId="0" applyNumberFormat="1" applyFont="1" applyFill="1" applyBorder="1" applyAlignment="1">
      <alignment horizontal="right" vertical="center"/>
    </xf>
    <xf numFmtId="2" fontId="4" fillId="0" borderId="50" xfId="0" applyNumberFormat="1" applyFont="1" applyBorder="1" applyAlignment="1">
      <alignment horizontal="center"/>
    </xf>
    <xf numFmtId="0" fontId="22" fillId="0" borderId="50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3" fontId="5" fillId="0" borderId="52" xfId="3" applyNumberFormat="1" applyFont="1" applyBorder="1" applyAlignment="1">
      <alignment horizontal="right" vertical="center"/>
    </xf>
    <xf numFmtId="0" fontId="4" fillId="0" borderId="50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wrapText="1"/>
    </xf>
    <xf numFmtId="0" fontId="4" fillId="0" borderId="50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left" wrapText="1"/>
    </xf>
    <xf numFmtId="49" fontId="4" fillId="0" borderId="51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49" fontId="19" fillId="8" borderId="37" xfId="0" applyNumberFormat="1" applyFont="1" applyFill="1" applyBorder="1" applyAlignment="1">
      <alignment vertical="center"/>
    </xf>
    <xf numFmtId="0" fontId="16" fillId="8" borderId="38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2" builtinId="6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660400</xdr:colOff>
      <xdr:row>7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908800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IO98"/>
  <sheetViews>
    <sheetView tabSelected="1" topLeftCell="A13" workbookViewId="0">
      <selection activeCell="J70" sqref="J7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42578125" style="1" customWidth="1"/>
    <col min="3" max="3" width="19.42578125" style="1" customWidth="1"/>
    <col min="4" max="4" width="9.42578125" style="1" customWidth="1"/>
    <col min="5" max="5" width="22.28515625" style="1" customWidth="1"/>
    <col min="6" max="6" width="11" style="1" customWidth="1"/>
    <col min="7" max="7" width="14.7109375" style="1" bestFit="1" customWidth="1"/>
    <col min="8" max="8" width="13.140625" style="1" bestFit="1" customWidth="1"/>
    <col min="9" max="249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7"/>
      <c r="C8" s="28"/>
      <c r="D8" s="2"/>
      <c r="E8" s="28"/>
      <c r="F8" s="28"/>
      <c r="G8" s="28"/>
    </row>
    <row r="9" spans="1:7" ht="12" customHeight="1" x14ac:dyDescent="0.25">
      <c r="A9" s="3"/>
      <c r="B9" s="29" t="s">
        <v>0</v>
      </c>
      <c r="C9" s="18" t="s">
        <v>94</v>
      </c>
      <c r="D9" s="30"/>
      <c r="E9" s="155" t="s">
        <v>95</v>
      </c>
      <c r="F9" s="156"/>
      <c r="G9" s="134">
        <v>320</v>
      </c>
    </row>
    <row r="10" spans="1:7" ht="22.5" customHeight="1" x14ac:dyDescent="0.25">
      <c r="A10" s="3"/>
      <c r="B10" s="4" t="s">
        <v>1</v>
      </c>
      <c r="C10" s="18" t="s">
        <v>96</v>
      </c>
      <c r="D10" s="31"/>
      <c r="E10" s="157" t="s">
        <v>2</v>
      </c>
      <c r="F10" s="158"/>
      <c r="G10" s="127" t="s">
        <v>88</v>
      </c>
    </row>
    <row r="11" spans="1:7" ht="18" customHeight="1" x14ac:dyDescent="0.25">
      <c r="A11" s="3"/>
      <c r="B11" s="4" t="s">
        <v>3</v>
      </c>
      <c r="C11" s="18" t="s">
        <v>4</v>
      </c>
      <c r="D11" s="31"/>
      <c r="E11" s="157" t="s">
        <v>97</v>
      </c>
      <c r="F11" s="158"/>
      <c r="G11" s="126">
        <v>26000</v>
      </c>
    </row>
    <row r="12" spans="1:7" ht="11.25" customHeight="1" x14ac:dyDescent="0.25">
      <c r="A12" s="3"/>
      <c r="B12" s="4" t="s">
        <v>5</v>
      </c>
      <c r="C12" s="18" t="s">
        <v>6</v>
      </c>
      <c r="D12" s="31"/>
      <c r="E12" s="15" t="s">
        <v>7</v>
      </c>
      <c r="F12" s="16"/>
      <c r="G12" s="126">
        <f>+G11*G9</f>
        <v>8320000</v>
      </c>
    </row>
    <row r="13" spans="1:7" ht="11.25" customHeight="1" x14ac:dyDescent="0.25">
      <c r="A13" s="3"/>
      <c r="B13" s="4" t="s">
        <v>8</v>
      </c>
      <c r="C13" s="18" t="s">
        <v>9</v>
      </c>
      <c r="D13" s="31"/>
      <c r="E13" s="157" t="s">
        <v>10</v>
      </c>
      <c r="F13" s="158"/>
      <c r="G13" s="128" t="s">
        <v>84</v>
      </c>
    </row>
    <row r="14" spans="1:7" ht="13.5" customHeight="1" x14ac:dyDescent="0.25">
      <c r="A14" s="3"/>
      <c r="B14" s="4" t="s">
        <v>11</v>
      </c>
      <c r="C14" s="5" t="s">
        <v>69</v>
      </c>
      <c r="D14" s="31"/>
      <c r="E14" s="157" t="s">
        <v>12</v>
      </c>
      <c r="F14" s="158"/>
      <c r="G14" s="128" t="s">
        <v>88</v>
      </c>
    </row>
    <row r="15" spans="1:7" ht="18" customHeight="1" x14ac:dyDescent="0.25">
      <c r="A15" s="3"/>
      <c r="B15" s="4" t="s">
        <v>13</v>
      </c>
      <c r="C15" s="149" t="s">
        <v>114</v>
      </c>
      <c r="D15" s="31"/>
      <c r="E15" s="159" t="s">
        <v>14</v>
      </c>
      <c r="F15" s="160"/>
      <c r="G15" s="129" t="s">
        <v>98</v>
      </c>
    </row>
    <row r="16" spans="1:7" ht="12" customHeight="1" x14ac:dyDescent="0.25">
      <c r="A16" s="2"/>
      <c r="B16" s="32"/>
      <c r="C16" s="33"/>
      <c r="D16" s="34"/>
      <c r="E16" s="35"/>
      <c r="F16" s="35"/>
      <c r="G16" s="36"/>
    </row>
    <row r="17" spans="1:7" ht="12" customHeight="1" x14ac:dyDescent="0.25">
      <c r="A17" s="6"/>
      <c r="B17" s="151" t="s">
        <v>15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37"/>
      <c r="C18" s="38"/>
      <c r="D18" s="38"/>
      <c r="E18" s="38"/>
      <c r="F18" s="39"/>
      <c r="G18" s="39"/>
    </row>
    <row r="19" spans="1:7" ht="12" customHeight="1" x14ac:dyDescent="0.25">
      <c r="A19" s="3"/>
      <c r="B19" s="40" t="s">
        <v>16</v>
      </c>
      <c r="C19" s="41"/>
      <c r="D19" s="42"/>
      <c r="E19" s="42"/>
      <c r="F19" s="42"/>
      <c r="G19" s="42"/>
    </row>
    <row r="20" spans="1:7" ht="24" customHeight="1" x14ac:dyDescent="0.25">
      <c r="A20" s="6"/>
      <c r="B20" s="43" t="s">
        <v>17</v>
      </c>
      <c r="C20" s="43" t="s">
        <v>18</v>
      </c>
      <c r="D20" s="43" t="s">
        <v>19</v>
      </c>
      <c r="E20" s="43" t="s">
        <v>20</v>
      </c>
      <c r="F20" s="43" t="s">
        <v>21</v>
      </c>
      <c r="G20" s="43" t="s">
        <v>22</v>
      </c>
    </row>
    <row r="21" spans="1:7" ht="15" x14ac:dyDescent="0.25">
      <c r="A21" s="6"/>
      <c r="B21" s="132" t="s">
        <v>73</v>
      </c>
      <c r="C21" s="19" t="s">
        <v>23</v>
      </c>
      <c r="D21" s="19">
        <v>4</v>
      </c>
      <c r="E21" s="133" t="s">
        <v>36</v>
      </c>
      <c r="F21" s="20">
        <v>25000</v>
      </c>
      <c r="G21" s="21">
        <f>D21*F21</f>
        <v>100000</v>
      </c>
    </row>
    <row r="22" spans="1:7" ht="15" x14ac:dyDescent="0.25">
      <c r="A22" s="6"/>
      <c r="B22" s="132" t="s">
        <v>62</v>
      </c>
      <c r="C22" s="19" t="s">
        <v>23</v>
      </c>
      <c r="D22" s="19">
        <v>16</v>
      </c>
      <c r="E22" s="133" t="s">
        <v>24</v>
      </c>
      <c r="F22" s="20">
        <v>25000</v>
      </c>
      <c r="G22" s="21">
        <f t="shared" ref="G22:G26" si="0">D22*F22</f>
        <v>400000</v>
      </c>
    </row>
    <row r="23" spans="1:7" ht="15" x14ac:dyDescent="0.25">
      <c r="A23" s="6"/>
      <c r="B23" s="132" t="s">
        <v>99</v>
      </c>
      <c r="C23" s="19" t="s">
        <v>23</v>
      </c>
      <c r="D23" s="19">
        <v>8</v>
      </c>
      <c r="E23" s="133" t="s">
        <v>91</v>
      </c>
      <c r="F23" s="20">
        <v>25000</v>
      </c>
      <c r="G23" s="21">
        <f t="shared" si="0"/>
        <v>200000</v>
      </c>
    </row>
    <row r="24" spans="1:7" ht="15" x14ac:dyDescent="0.25">
      <c r="A24" s="6"/>
      <c r="B24" s="132" t="s">
        <v>92</v>
      </c>
      <c r="C24" s="19" t="s">
        <v>23</v>
      </c>
      <c r="D24" s="19">
        <v>2</v>
      </c>
      <c r="E24" s="133" t="s">
        <v>91</v>
      </c>
      <c r="F24" s="20">
        <v>25000</v>
      </c>
      <c r="G24" s="21">
        <f t="shared" si="0"/>
        <v>50000</v>
      </c>
    </row>
    <row r="25" spans="1:7" ht="15" x14ac:dyDescent="0.25">
      <c r="A25" s="6"/>
      <c r="B25" s="132" t="s">
        <v>74</v>
      </c>
      <c r="C25" s="19" t="s">
        <v>23</v>
      </c>
      <c r="D25" s="19">
        <v>4</v>
      </c>
      <c r="E25" s="133" t="s">
        <v>91</v>
      </c>
      <c r="F25" s="20">
        <v>25000</v>
      </c>
      <c r="G25" s="135">
        <f t="shared" si="0"/>
        <v>100000</v>
      </c>
    </row>
    <row r="26" spans="1:7" ht="15" x14ac:dyDescent="0.25">
      <c r="A26" s="6"/>
      <c r="B26" s="136" t="s">
        <v>70</v>
      </c>
      <c r="C26" s="137" t="s">
        <v>23</v>
      </c>
      <c r="D26" s="138">
        <v>80</v>
      </c>
      <c r="E26" s="139" t="s">
        <v>66</v>
      </c>
      <c r="F26" s="20">
        <v>25000</v>
      </c>
      <c r="G26" s="140">
        <f t="shared" si="0"/>
        <v>2000000</v>
      </c>
    </row>
    <row r="27" spans="1:7" ht="12.75" customHeight="1" x14ac:dyDescent="0.25">
      <c r="A27" s="6"/>
      <c r="B27" s="8" t="s">
        <v>25</v>
      </c>
      <c r="C27" s="9"/>
      <c r="D27" s="9"/>
      <c r="E27" s="9"/>
      <c r="F27" s="10"/>
      <c r="G27" s="22">
        <f>SUM(G21:G26)</f>
        <v>2850000</v>
      </c>
    </row>
    <row r="28" spans="1:7" ht="12" customHeight="1" x14ac:dyDescent="0.25">
      <c r="A28" s="2"/>
      <c r="B28" s="37"/>
      <c r="C28" s="39"/>
      <c r="D28" s="39"/>
      <c r="E28" s="39"/>
      <c r="F28" s="44"/>
      <c r="G28" s="44"/>
    </row>
    <row r="29" spans="1:7" ht="12" customHeight="1" x14ac:dyDescent="0.25">
      <c r="A29" s="3"/>
      <c r="B29" s="45" t="s">
        <v>26</v>
      </c>
      <c r="C29" s="46"/>
      <c r="D29" s="47"/>
      <c r="E29" s="47"/>
      <c r="F29" s="48"/>
      <c r="G29" s="48"/>
    </row>
    <row r="30" spans="1:7" ht="24" customHeight="1" x14ac:dyDescent="0.25">
      <c r="A30" s="3"/>
      <c r="B30" s="49" t="s">
        <v>17</v>
      </c>
      <c r="C30" s="50" t="s">
        <v>18</v>
      </c>
      <c r="D30" s="50" t="s">
        <v>19</v>
      </c>
      <c r="E30" s="49" t="s">
        <v>20</v>
      </c>
      <c r="F30" s="50" t="s">
        <v>21</v>
      </c>
      <c r="G30" s="49" t="s">
        <v>22</v>
      </c>
    </row>
    <row r="31" spans="1:7" ht="12" customHeight="1" x14ac:dyDescent="0.25">
      <c r="A31" s="3"/>
      <c r="B31" s="51"/>
      <c r="C31" s="52" t="s">
        <v>63</v>
      </c>
      <c r="D31" s="52"/>
      <c r="E31" s="52"/>
      <c r="F31" s="51"/>
      <c r="G31" s="51"/>
    </row>
    <row r="32" spans="1:7" ht="12" customHeight="1" x14ac:dyDescent="0.25">
      <c r="A32" s="3"/>
      <c r="B32" s="53" t="s">
        <v>27</v>
      </c>
      <c r="C32" s="54"/>
      <c r="D32" s="54"/>
      <c r="E32" s="54"/>
      <c r="F32" s="55"/>
      <c r="G32" s="55"/>
    </row>
    <row r="33" spans="1:7" ht="12" customHeight="1" x14ac:dyDescent="0.25">
      <c r="A33" s="2"/>
      <c r="B33" s="56"/>
      <c r="C33" s="57"/>
      <c r="D33" s="57"/>
      <c r="E33" s="57"/>
      <c r="F33" s="58"/>
      <c r="G33" s="58"/>
    </row>
    <row r="34" spans="1:7" ht="12" customHeight="1" x14ac:dyDescent="0.25">
      <c r="A34" s="3"/>
      <c r="B34" s="45" t="s">
        <v>28</v>
      </c>
      <c r="C34" s="46"/>
      <c r="D34" s="47"/>
      <c r="E34" s="47"/>
      <c r="F34" s="48"/>
      <c r="G34" s="48"/>
    </row>
    <row r="35" spans="1:7" ht="24" customHeight="1" x14ac:dyDescent="0.25">
      <c r="A35" s="3"/>
      <c r="B35" s="59" t="s">
        <v>17</v>
      </c>
      <c r="C35" s="59" t="s">
        <v>18</v>
      </c>
      <c r="D35" s="59" t="s">
        <v>19</v>
      </c>
      <c r="E35" s="59" t="s">
        <v>20</v>
      </c>
      <c r="F35" s="60" t="s">
        <v>21</v>
      </c>
      <c r="G35" s="59" t="s">
        <v>22</v>
      </c>
    </row>
    <row r="36" spans="1:7" ht="15" x14ac:dyDescent="0.25">
      <c r="A36" s="6"/>
      <c r="B36" s="132" t="s">
        <v>75</v>
      </c>
      <c r="C36" s="19" t="s">
        <v>29</v>
      </c>
      <c r="D36" s="141">
        <v>0.390625</v>
      </c>
      <c r="E36" s="133" t="s">
        <v>36</v>
      </c>
      <c r="F36" s="20">
        <v>240000</v>
      </c>
      <c r="G36" s="21">
        <f>D36*F36</f>
        <v>93750</v>
      </c>
    </row>
    <row r="37" spans="1:7" ht="15" x14ac:dyDescent="0.25">
      <c r="A37" s="6"/>
      <c r="B37" s="132" t="s">
        <v>76</v>
      </c>
      <c r="C37" s="19" t="s">
        <v>29</v>
      </c>
      <c r="D37" s="141">
        <v>0.19479166666666667</v>
      </c>
      <c r="E37" s="133" t="s">
        <v>89</v>
      </c>
      <c r="F37" s="20">
        <v>240000</v>
      </c>
      <c r="G37" s="21">
        <f t="shared" ref="G37:G41" si="1">D37*F37</f>
        <v>46750</v>
      </c>
    </row>
    <row r="38" spans="1:7" ht="15" x14ac:dyDescent="0.25">
      <c r="A38" s="6"/>
      <c r="B38" s="132" t="s">
        <v>85</v>
      </c>
      <c r="C38" s="19" t="s">
        <v>29</v>
      </c>
      <c r="D38" s="141">
        <v>0.13020833333333334</v>
      </c>
      <c r="E38" s="133" t="s">
        <v>91</v>
      </c>
      <c r="F38" s="20">
        <v>240000</v>
      </c>
      <c r="G38" s="21">
        <f t="shared" si="1"/>
        <v>31250.000000000004</v>
      </c>
    </row>
    <row r="39" spans="1:7" ht="15" x14ac:dyDescent="0.25">
      <c r="A39" s="6"/>
      <c r="B39" s="132" t="s">
        <v>100</v>
      </c>
      <c r="C39" s="19" t="s">
        <v>29</v>
      </c>
      <c r="D39" s="141">
        <v>0.26041666666666669</v>
      </c>
      <c r="E39" s="133" t="s">
        <v>90</v>
      </c>
      <c r="F39" s="20">
        <v>240000</v>
      </c>
      <c r="G39" s="21">
        <f t="shared" si="1"/>
        <v>62500.000000000007</v>
      </c>
    </row>
    <row r="40" spans="1:7" ht="12.75" customHeight="1" x14ac:dyDescent="0.25">
      <c r="A40" s="6"/>
      <c r="B40" s="130" t="s">
        <v>111</v>
      </c>
      <c r="C40" s="19" t="s">
        <v>29</v>
      </c>
      <c r="D40" s="141">
        <v>0.26041666666666669</v>
      </c>
      <c r="E40" s="133" t="s">
        <v>91</v>
      </c>
      <c r="F40" s="20">
        <v>240000</v>
      </c>
      <c r="G40" s="21">
        <f>D40*F40</f>
        <v>62500.000000000007</v>
      </c>
    </row>
    <row r="41" spans="1:7" ht="12.75" customHeight="1" x14ac:dyDescent="0.25">
      <c r="A41" s="6"/>
      <c r="B41" s="132" t="s">
        <v>77</v>
      </c>
      <c r="C41" s="19" t="s">
        <v>29</v>
      </c>
      <c r="D41" s="141">
        <v>0.390625</v>
      </c>
      <c r="E41" s="133" t="s">
        <v>66</v>
      </c>
      <c r="F41" s="20">
        <v>240000</v>
      </c>
      <c r="G41" s="21">
        <f t="shared" si="1"/>
        <v>93750</v>
      </c>
    </row>
    <row r="42" spans="1:7" ht="12.75" customHeight="1" x14ac:dyDescent="0.25">
      <c r="A42" s="3"/>
      <c r="B42" s="11" t="s">
        <v>30</v>
      </c>
      <c r="C42" s="12"/>
      <c r="D42" s="12"/>
      <c r="E42" s="12"/>
      <c r="F42" s="14"/>
      <c r="G42" s="23">
        <f>SUM(G36:G41)</f>
        <v>390500</v>
      </c>
    </row>
    <row r="43" spans="1:7" ht="12" customHeight="1" x14ac:dyDescent="0.25">
      <c r="A43" s="2"/>
      <c r="B43" s="56"/>
      <c r="C43" s="57"/>
      <c r="D43" s="57"/>
      <c r="E43" s="57"/>
      <c r="F43" s="58"/>
      <c r="G43" s="58"/>
    </row>
    <row r="44" spans="1:7" ht="12" customHeight="1" x14ac:dyDescent="0.25">
      <c r="A44" s="3"/>
      <c r="B44" s="45" t="s">
        <v>31</v>
      </c>
      <c r="C44" s="46"/>
      <c r="D44" s="47"/>
      <c r="E44" s="47"/>
      <c r="F44" s="48"/>
      <c r="G44" s="48"/>
    </row>
    <row r="45" spans="1:7" ht="24" customHeight="1" x14ac:dyDescent="0.25">
      <c r="A45" s="3"/>
      <c r="B45" s="60" t="s">
        <v>32</v>
      </c>
      <c r="C45" s="60" t="s">
        <v>33</v>
      </c>
      <c r="D45" s="60" t="s">
        <v>34</v>
      </c>
      <c r="E45" s="60" t="s">
        <v>20</v>
      </c>
      <c r="F45" s="60" t="s">
        <v>21</v>
      </c>
      <c r="G45" s="60" t="s">
        <v>22</v>
      </c>
    </row>
    <row r="46" spans="1:7" ht="12.75" customHeight="1" x14ac:dyDescent="0.25">
      <c r="A46" s="6"/>
      <c r="B46" s="142" t="s">
        <v>113</v>
      </c>
      <c r="C46" s="143" t="s">
        <v>78</v>
      </c>
      <c r="D46" s="143">
        <v>125</v>
      </c>
      <c r="E46" s="131" t="s">
        <v>101</v>
      </c>
      <c r="F46" s="144">
        <v>5500</v>
      </c>
      <c r="G46" s="21">
        <f>D46*F46</f>
        <v>687500</v>
      </c>
    </row>
    <row r="47" spans="1:7" ht="12.75" customHeight="1" x14ac:dyDescent="0.25">
      <c r="A47" s="6"/>
      <c r="B47" s="142" t="s">
        <v>64</v>
      </c>
      <c r="C47" s="143"/>
      <c r="D47" s="143"/>
      <c r="E47" s="131"/>
      <c r="F47" s="144"/>
      <c r="G47" s="21"/>
    </row>
    <row r="48" spans="1:7" ht="15" x14ac:dyDescent="0.25">
      <c r="A48" s="6"/>
      <c r="B48" s="145" t="s">
        <v>79</v>
      </c>
      <c r="C48" s="143" t="s">
        <v>78</v>
      </c>
      <c r="D48" s="143">
        <v>350</v>
      </c>
      <c r="E48" s="131" t="s">
        <v>24</v>
      </c>
      <c r="F48" s="144">
        <v>1341</v>
      </c>
      <c r="G48" s="21">
        <f>D48*F48</f>
        <v>469350</v>
      </c>
    </row>
    <row r="49" spans="1:7" ht="12.75" customHeight="1" x14ac:dyDescent="0.25">
      <c r="A49" s="6"/>
      <c r="B49" s="142" t="s">
        <v>65</v>
      </c>
      <c r="C49" s="143"/>
      <c r="D49" s="143"/>
      <c r="E49" s="131"/>
      <c r="F49" s="144"/>
      <c r="G49" s="21"/>
    </row>
    <row r="50" spans="1:7" ht="15" x14ac:dyDescent="0.25">
      <c r="A50" s="6"/>
      <c r="B50" s="145" t="s">
        <v>80</v>
      </c>
      <c r="C50" s="143" t="s">
        <v>78</v>
      </c>
      <c r="D50" s="143">
        <v>2</v>
      </c>
      <c r="E50" s="131" t="str">
        <f>E48</f>
        <v>Agosto - Diciembre</v>
      </c>
      <c r="F50" s="144">
        <v>124750</v>
      </c>
      <c r="G50" s="21">
        <f>D50*F50</f>
        <v>249500</v>
      </c>
    </row>
    <row r="51" spans="1:7" ht="12.75" customHeight="1" x14ac:dyDescent="0.25">
      <c r="A51" s="6"/>
      <c r="B51" s="142" t="s">
        <v>86</v>
      </c>
      <c r="C51" s="143"/>
      <c r="D51" s="143"/>
      <c r="E51" s="131"/>
      <c r="F51" s="144"/>
      <c r="G51" s="21"/>
    </row>
    <row r="52" spans="1:7" ht="15" x14ac:dyDescent="0.25">
      <c r="A52" s="6"/>
      <c r="B52" s="145" t="s">
        <v>81</v>
      </c>
      <c r="C52" s="143" t="s">
        <v>72</v>
      </c>
      <c r="D52" s="143">
        <v>2</v>
      </c>
      <c r="E52" s="131" t="s">
        <v>91</v>
      </c>
      <c r="F52" s="144">
        <v>32990</v>
      </c>
      <c r="G52" s="21">
        <f>D52*F52</f>
        <v>65980</v>
      </c>
    </row>
    <row r="53" spans="1:7" ht="15" x14ac:dyDescent="0.25">
      <c r="A53" s="6"/>
      <c r="B53" s="145" t="s">
        <v>87</v>
      </c>
      <c r="C53" s="143" t="s">
        <v>72</v>
      </c>
      <c r="D53" s="143">
        <v>1</v>
      </c>
      <c r="E53" s="131" t="s">
        <v>91</v>
      </c>
      <c r="F53" s="144">
        <v>29040</v>
      </c>
      <c r="G53" s="21">
        <f t="shared" ref="G53" si="2">D53*F53</f>
        <v>29040</v>
      </c>
    </row>
    <row r="54" spans="1:7" ht="12.75" customHeight="1" x14ac:dyDescent="0.25">
      <c r="A54" s="6"/>
      <c r="B54" s="142" t="s">
        <v>35</v>
      </c>
      <c r="C54" s="143"/>
      <c r="D54" s="143"/>
      <c r="E54" s="131"/>
      <c r="F54" s="144"/>
      <c r="G54" s="21"/>
    </row>
    <row r="55" spans="1:7" ht="12.75" customHeight="1" x14ac:dyDescent="0.25">
      <c r="A55" s="6"/>
      <c r="B55" s="145" t="s">
        <v>82</v>
      </c>
      <c r="C55" s="143" t="s">
        <v>72</v>
      </c>
      <c r="D55" s="143">
        <v>1</v>
      </c>
      <c r="E55" s="131" t="s">
        <v>102</v>
      </c>
      <c r="F55" s="144">
        <v>11990</v>
      </c>
      <c r="G55" s="21">
        <f>D55*F55</f>
        <v>11990</v>
      </c>
    </row>
    <row r="56" spans="1:7" ht="12.75" customHeight="1" x14ac:dyDescent="0.25">
      <c r="A56" s="6"/>
      <c r="B56" s="145" t="s">
        <v>112</v>
      </c>
      <c r="C56" s="143" t="s">
        <v>72</v>
      </c>
      <c r="D56" s="143">
        <v>0.3</v>
      </c>
      <c r="E56" s="131" t="s">
        <v>93</v>
      </c>
      <c r="F56" s="144">
        <v>78839</v>
      </c>
      <c r="G56" s="21">
        <f>D56*F56</f>
        <v>23651.7</v>
      </c>
    </row>
    <row r="57" spans="1:7" ht="12.75" customHeight="1" x14ac:dyDescent="0.25">
      <c r="A57" s="6"/>
      <c r="B57" s="142" t="s">
        <v>38</v>
      </c>
      <c r="C57" s="143"/>
      <c r="D57" s="143"/>
      <c r="E57" s="131"/>
      <c r="F57" s="144"/>
      <c r="G57" s="21"/>
    </row>
    <row r="58" spans="1:7" ht="12.75" customHeight="1" x14ac:dyDescent="0.25">
      <c r="A58" s="6"/>
      <c r="B58" s="145" t="s">
        <v>103</v>
      </c>
      <c r="C58" s="143" t="s">
        <v>72</v>
      </c>
      <c r="D58" s="143">
        <v>2</v>
      </c>
      <c r="E58" s="131" t="s">
        <v>104</v>
      </c>
      <c r="F58" s="144">
        <v>15000</v>
      </c>
      <c r="G58" s="21">
        <f t="shared" ref="G58" si="3">D58*F58</f>
        <v>30000</v>
      </c>
    </row>
    <row r="59" spans="1:7" ht="12.75" customHeight="1" x14ac:dyDescent="0.25">
      <c r="A59" s="6"/>
      <c r="B59" s="146" t="s">
        <v>83</v>
      </c>
      <c r="C59" s="147" t="s">
        <v>72</v>
      </c>
      <c r="D59" s="147">
        <v>1</v>
      </c>
      <c r="E59" s="148" t="s">
        <v>66</v>
      </c>
      <c r="F59" s="20">
        <v>3500</v>
      </c>
      <c r="G59" s="21">
        <f>D59*F59</f>
        <v>3500</v>
      </c>
    </row>
    <row r="60" spans="1:7" ht="12.75" customHeight="1" x14ac:dyDescent="0.25">
      <c r="A60" s="6"/>
      <c r="B60" s="146" t="s">
        <v>105</v>
      </c>
      <c r="C60" s="147" t="s">
        <v>72</v>
      </c>
      <c r="D60" s="147">
        <v>300</v>
      </c>
      <c r="E60" s="148" t="s">
        <v>66</v>
      </c>
      <c r="F60" s="20">
        <v>1000</v>
      </c>
      <c r="G60" s="21">
        <f t="shared" ref="G60:G61" si="4">D60*F60</f>
        <v>300000</v>
      </c>
    </row>
    <row r="61" spans="1:7" ht="12.75" customHeight="1" x14ac:dyDescent="0.25">
      <c r="A61" s="6"/>
      <c r="B61" s="132" t="s">
        <v>106</v>
      </c>
      <c r="C61" s="19" t="s">
        <v>71</v>
      </c>
      <c r="D61" s="19">
        <v>1</v>
      </c>
      <c r="E61" s="133" t="s">
        <v>61</v>
      </c>
      <c r="F61" s="20">
        <v>40000</v>
      </c>
      <c r="G61" s="21">
        <f t="shared" si="4"/>
        <v>40000</v>
      </c>
    </row>
    <row r="62" spans="1:7" ht="13.5" customHeight="1" x14ac:dyDescent="0.25">
      <c r="A62" s="3"/>
      <c r="B62" s="61" t="s">
        <v>37</v>
      </c>
      <c r="C62" s="62"/>
      <c r="D62" s="62"/>
      <c r="E62" s="62"/>
      <c r="F62" s="63"/>
      <c r="G62" s="64">
        <f>SUM(G46:G61)</f>
        <v>1910511.7</v>
      </c>
    </row>
    <row r="63" spans="1:7" ht="12" customHeight="1" x14ac:dyDescent="0.25">
      <c r="A63" s="2"/>
      <c r="B63" s="56"/>
      <c r="C63" s="57"/>
      <c r="D63" s="57"/>
      <c r="E63" s="65"/>
      <c r="F63" s="58"/>
      <c r="G63" s="58"/>
    </row>
    <row r="64" spans="1:7" ht="12" customHeight="1" x14ac:dyDescent="0.25">
      <c r="A64" s="3"/>
      <c r="B64" s="45" t="s">
        <v>38</v>
      </c>
      <c r="C64" s="46"/>
      <c r="D64" s="47"/>
      <c r="E64" s="47"/>
      <c r="F64" s="48"/>
      <c r="G64" s="48"/>
    </row>
    <row r="65" spans="1:8" ht="24" customHeight="1" x14ac:dyDescent="0.25">
      <c r="A65" s="3"/>
      <c r="B65" s="59" t="s">
        <v>39</v>
      </c>
      <c r="C65" s="60" t="s">
        <v>33</v>
      </c>
      <c r="D65" s="60" t="s">
        <v>34</v>
      </c>
      <c r="E65" s="59" t="s">
        <v>20</v>
      </c>
      <c r="F65" s="60" t="s">
        <v>21</v>
      </c>
      <c r="G65" s="59" t="s">
        <v>22</v>
      </c>
    </row>
    <row r="66" spans="1:8" ht="12.75" customHeight="1" x14ac:dyDescent="0.25">
      <c r="A66" s="6"/>
      <c r="B66" s="17"/>
      <c r="C66" s="24"/>
      <c r="D66" s="25"/>
      <c r="E66" s="7"/>
      <c r="F66" s="26"/>
      <c r="G66" s="25"/>
    </row>
    <row r="67" spans="1:8" ht="13.5" customHeight="1" x14ac:dyDescent="0.25">
      <c r="A67" s="3"/>
      <c r="B67" s="66" t="s">
        <v>40</v>
      </c>
      <c r="C67" s="67"/>
      <c r="D67" s="67"/>
      <c r="E67" s="67"/>
      <c r="F67" s="68"/>
      <c r="G67" s="69">
        <f>SUM(G66)</f>
        <v>0</v>
      </c>
    </row>
    <row r="68" spans="1:8" ht="12" customHeight="1" x14ac:dyDescent="0.25">
      <c r="A68" s="2"/>
      <c r="B68" s="70"/>
      <c r="C68" s="70"/>
      <c r="D68" s="70"/>
      <c r="E68" s="70"/>
      <c r="F68" s="71"/>
      <c r="G68" s="71"/>
    </row>
    <row r="69" spans="1:8" ht="12" customHeight="1" x14ac:dyDescent="0.25">
      <c r="A69" s="13"/>
      <c r="B69" s="72" t="s">
        <v>41</v>
      </c>
      <c r="C69" s="73"/>
      <c r="D69" s="73"/>
      <c r="E69" s="73"/>
      <c r="F69" s="73"/>
      <c r="G69" s="74">
        <f>G27+G42+G62+G67</f>
        <v>5151011.7</v>
      </c>
    </row>
    <row r="70" spans="1:8" ht="12" customHeight="1" x14ac:dyDescent="0.25">
      <c r="A70" s="13"/>
      <c r="B70" s="75" t="s">
        <v>42</v>
      </c>
      <c r="C70" s="76"/>
      <c r="D70" s="76"/>
      <c r="E70" s="76"/>
      <c r="F70" s="76"/>
      <c r="G70" s="77">
        <f>G69*0.05</f>
        <v>257550.58500000002</v>
      </c>
    </row>
    <row r="71" spans="1:8" ht="12" customHeight="1" x14ac:dyDescent="0.25">
      <c r="A71" s="13"/>
      <c r="B71" s="78" t="s">
        <v>43</v>
      </c>
      <c r="C71" s="79"/>
      <c r="D71" s="79"/>
      <c r="E71" s="79"/>
      <c r="F71" s="79"/>
      <c r="G71" s="80">
        <f>G70+G69</f>
        <v>5408562.2850000001</v>
      </c>
      <c r="H71" s="150"/>
    </row>
    <row r="72" spans="1:8" ht="12" customHeight="1" x14ac:dyDescent="0.25">
      <c r="A72" s="13"/>
      <c r="B72" s="75" t="s">
        <v>44</v>
      </c>
      <c r="C72" s="76"/>
      <c r="D72" s="76"/>
      <c r="E72" s="76"/>
      <c r="F72" s="76"/>
      <c r="G72" s="77">
        <f>G12</f>
        <v>8320000</v>
      </c>
    </row>
    <row r="73" spans="1:8" ht="12" customHeight="1" x14ac:dyDescent="0.25">
      <c r="A73" s="13"/>
      <c r="B73" s="81" t="s">
        <v>45</v>
      </c>
      <c r="C73" s="82"/>
      <c r="D73" s="82"/>
      <c r="E73" s="82"/>
      <c r="F73" s="82"/>
      <c r="G73" s="83">
        <f>G72-G71</f>
        <v>2911437.7149999999</v>
      </c>
    </row>
    <row r="74" spans="1:8" ht="12" customHeight="1" x14ac:dyDescent="0.25">
      <c r="A74" s="13"/>
      <c r="B74" s="84" t="s">
        <v>67</v>
      </c>
      <c r="C74" s="85"/>
      <c r="D74" s="85"/>
      <c r="E74" s="85"/>
      <c r="F74" s="85"/>
      <c r="G74" s="86"/>
    </row>
    <row r="75" spans="1:8" ht="12.75" customHeight="1" thickBot="1" x14ac:dyDescent="0.3">
      <c r="A75" s="13"/>
      <c r="B75" s="87"/>
      <c r="C75" s="85"/>
      <c r="D75" s="85"/>
      <c r="E75" s="85"/>
      <c r="F75" s="85"/>
      <c r="G75" s="86"/>
    </row>
    <row r="76" spans="1:8" ht="12" customHeight="1" x14ac:dyDescent="0.25">
      <c r="A76" s="13"/>
      <c r="B76" s="88" t="s">
        <v>68</v>
      </c>
      <c r="C76" s="89"/>
      <c r="D76" s="89"/>
      <c r="E76" s="89"/>
      <c r="F76" s="90"/>
      <c r="G76" s="86"/>
    </row>
    <row r="77" spans="1:8" ht="12" customHeight="1" x14ac:dyDescent="0.25">
      <c r="A77" s="13"/>
      <c r="B77" s="91" t="s">
        <v>46</v>
      </c>
      <c r="C77" s="92"/>
      <c r="D77" s="92"/>
      <c r="E77" s="92"/>
      <c r="F77" s="93"/>
      <c r="G77" s="86"/>
    </row>
    <row r="78" spans="1:8" ht="12" customHeight="1" x14ac:dyDescent="0.25">
      <c r="A78" s="13"/>
      <c r="B78" s="91" t="s">
        <v>47</v>
      </c>
      <c r="C78" s="92"/>
      <c r="D78" s="92"/>
      <c r="E78" s="92"/>
      <c r="F78" s="93"/>
      <c r="G78" s="86"/>
    </row>
    <row r="79" spans="1:8" ht="12" customHeight="1" x14ac:dyDescent="0.25">
      <c r="A79" s="13"/>
      <c r="B79" s="91" t="s">
        <v>48</v>
      </c>
      <c r="C79" s="92"/>
      <c r="D79" s="92"/>
      <c r="E79" s="92"/>
      <c r="F79" s="93"/>
      <c r="G79" s="86"/>
    </row>
    <row r="80" spans="1:8" ht="12" customHeight="1" x14ac:dyDescent="0.25">
      <c r="A80" s="13"/>
      <c r="B80" s="91" t="s">
        <v>49</v>
      </c>
      <c r="C80" s="92"/>
      <c r="D80" s="92"/>
      <c r="E80" s="92"/>
      <c r="F80" s="93"/>
      <c r="G80" s="86"/>
    </row>
    <row r="81" spans="1:7" ht="12" customHeight="1" x14ac:dyDescent="0.25">
      <c r="A81" s="13"/>
      <c r="B81" s="91" t="s">
        <v>50</v>
      </c>
      <c r="C81" s="92"/>
      <c r="D81" s="92"/>
      <c r="E81" s="92"/>
      <c r="F81" s="93"/>
      <c r="G81" s="86"/>
    </row>
    <row r="82" spans="1:7" ht="12.75" customHeight="1" thickBot="1" x14ac:dyDescent="0.3">
      <c r="A82" s="13"/>
      <c r="B82" s="94" t="s">
        <v>51</v>
      </c>
      <c r="C82" s="95"/>
      <c r="D82" s="95"/>
      <c r="E82" s="95"/>
      <c r="F82" s="96"/>
      <c r="G82" s="86"/>
    </row>
    <row r="83" spans="1:7" ht="12.75" customHeight="1" x14ac:dyDescent="0.25">
      <c r="A83" s="13"/>
      <c r="B83" s="97"/>
      <c r="C83" s="92"/>
      <c r="D83" s="92"/>
      <c r="E83" s="92"/>
      <c r="F83" s="92"/>
      <c r="G83" s="86"/>
    </row>
    <row r="84" spans="1:7" ht="15" customHeight="1" thickBot="1" x14ac:dyDescent="0.3">
      <c r="A84" s="13"/>
      <c r="B84" s="153" t="s">
        <v>52</v>
      </c>
      <c r="C84" s="154"/>
      <c r="D84" s="98"/>
      <c r="E84" s="99"/>
      <c r="F84" s="99"/>
      <c r="G84" s="86"/>
    </row>
    <row r="85" spans="1:7" ht="12" customHeight="1" x14ac:dyDescent="0.25">
      <c r="A85" s="13"/>
      <c r="B85" s="100" t="s">
        <v>39</v>
      </c>
      <c r="C85" s="101" t="s">
        <v>107</v>
      </c>
      <c r="D85" s="102" t="s">
        <v>53</v>
      </c>
      <c r="E85" s="99"/>
      <c r="F85" s="99"/>
      <c r="G85" s="86"/>
    </row>
    <row r="86" spans="1:7" ht="12" customHeight="1" x14ac:dyDescent="0.25">
      <c r="A86" s="13"/>
      <c r="B86" s="103" t="s">
        <v>54</v>
      </c>
      <c r="C86" s="104">
        <f>G27</f>
        <v>2850000</v>
      </c>
      <c r="D86" s="105">
        <f>(C86/C92)</f>
        <v>0.5269422537490478</v>
      </c>
      <c r="E86" s="99"/>
      <c r="F86" s="99"/>
      <c r="G86" s="86"/>
    </row>
    <row r="87" spans="1:7" ht="12" customHeight="1" x14ac:dyDescent="0.25">
      <c r="A87" s="13"/>
      <c r="B87" s="103" t="s">
        <v>55</v>
      </c>
      <c r="C87" s="106">
        <f>G32</f>
        <v>0</v>
      </c>
      <c r="D87" s="105">
        <v>0</v>
      </c>
      <c r="E87" s="99"/>
      <c r="F87" s="99"/>
      <c r="G87" s="86"/>
    </row>
    <row r="88" spans="1:7" ht="12" customHeight="1" x14ac:dyDescent="0.25">
      <c r="A88" s="13"/>
      <c r="B88" s="103" t="s">
        <v>56</v>
      </c>
      <c r="C88" s="104">
        <f>G42</f>
        <v>390500</v>
      </c>
      <c r="D88" s="105">
        <f>(C88/C92)</f>
        <v>7.2200333364562524E-2</v>
      </c>
      <c r="E88" s="99"/>
      <c r="F88" s="99"/>
      <c r="G88" s="86"/>
    </row>
    <row r="89" spans="1:7" ht="12" customHeight="1" x14ac:dyDescent="0.25">
      <c r="A89" s="13"/>
      <c r="B89" s="103" t="s">
        <v>32</v>
      </c>
      <c r="C89" s="104">
        <f>G62</f>
        <v>1910511.7</v>
      </c>
      <c r="D89" s="105">
        <f>(C89/C92)</f>
        <v>0.35323836526734198</v>
      </c>
      <c r="E89" s="99"/>
      <c r="F89" s="99"/>
      <c r="G89" s="86"/>
    </row>
    <row r="90" spans="1:7" ht="12" customHeight="1" x14ac:dyDescent="0.25">
      <c r="A90" s="13"/>
      <c r="B90" s="103" t="s">
        <v>57</v>
      </c>
      <c r="C90" s="107">
        <f>G67</f>
        <v>0</v>
      </c>
      <c r="D90" s="105">
        <f>(C90/C92)</f>
        <v>0</v>
      </c>
      <c r="E90" s="108"/>
      <c r="F90" s="108"/>
      <c r="G90" s="86"/>
    </row>
    <row r="91" spans="1:7" ht="12" customHeight="1" x14ac:dyDescent="0.25">
      <c r="A91" s="13"/>
      <c r="B91" s="103" t="s">
        <v>58</v>
      </c>
      <c r="C91" s="107">
        <f>G70</f>
        <v>257550.58500000002</v>
      </c>
      <c r="D91" s="105">
        <f>(C91/C92)</f>
        <v>4.7619047619047623E-2</v>
      </c>
      <c r="E91" s="108"/>
      <c r="F91" s="108"/>
      <c r="G91" s="86"/>
    </row>
    <row r="92" spans="1:7" ht="12.75" customHeight="1" thickBot="1" x14ac:dyDescent="0.3">
      <c r="A92" s="13"/>
      <c r="B92" s="109" t="s">
        <v>59</v>
      </c>
      <c r="C92" s="110">
        <f>SUM(C86:C91)</f>
        <v>5408562.2850000001</v>
      </c>
      <c r="D92" s="111">
        <f>SUM(D86:D91)</f>
        <v>1</v>
      </c>
      <c r="E92" s="108"/>
      <c r="F92" s="108"/>
      <c r="G92" s="86"/>
    </row>
    <row r="93" spans="1:7" ht="12" customHeight="1" x14ac:dyDescent="0.25">
      <c r="A93" s="13"/>
      <c r="B93" s="87"/>
      <c r="C93" s="85"/>
      <c r="D93" s="85"/>
      <c r="E93" s="85"/>
      <c r="F93" s="85"/>
      <c r="G93" s="86"/>
    </row>
    <row r="94" spans="1:7" ht="12.75" customHeight="1" x14ac:dyDescent="0.25">
      <c r="A94" s="13"/>
      <c r="B94" s="112"/>
      <c r="C94" s="85"/>
      <c r="D94" s="85"/>
      <c r="E94" s="85"/>
      <c r="F94" s="85"/>
      <c r="G94" s="86"/>
    </row>
    <row r="95" spans="1:7" ht="12" customHeight="1" thickBot="1" x14ac:dyDescent="0.3">
      <c r="A95" s="113"/>
      <c r="B95" s="114"/>
      <c r="C95" s="115" t="s">
        <v>108</v>
      </c>
      <c r="D95" s="116"/>
      <c r="E95" s="117"/>
      <c r="F95" s="118"/>
      <c r="G95" s="86"/>
    </row>
    <row r="96" spans="1:7" ht="12" customHeight="1" x14ac:dyDescent="0.25">
      <c r="A96" s="13"/>
      <c r="B96" s="119" t="s">
        <v>109</v>
      </c>
      <c r="C96" s="124">
        <v>270</v>
      </c>
      <c r="D96" s="124">
        <v>320</v>
      </c>
      <c r="E96" s="125">
        <v>370</v>
      </c>
      <c r="F96" s="120"/>
      <c r="G96" s="121"/>
    </row>
    <row r="97" spans="1:7" ht="12.75" customHeight="1" thickBot="1" x14ac:dyDescent="0.3">
      <c r="A97" s="13"/>
      <c r="B97" s="109" t="s">
        <v>110</v>
      </c>
      <c r="C97" s="110">
        <f>(G71/C96)</f>
        <v>20031.712166666668</v>
      </c>
      <c r="D97" s="110">
        <f>(G71/D96)</f>
        <v>16901.757140624999</v>
      </c>
      <c r="E97" s="122">
        <f>(G71/E96)</f>
        <v>14617.735905405405</v>
      </c>
      <c r="F97" s="120"/>
      <c r="G97" s="121"/>
    </row>
    <row r="98" spans="1:7" ht="15.6" customHeight="1" x14ac:dyDescent="0.25">
      <c r="A98" s="13"/>
      <c r="B98" s="123" t="s">
        <v>60</v>
      </c>
      <c r="C98" s="92"/>
      <c r="D98" s="92"/>
      <c r="E98" s="92"/>
      <c r="F98" s="92"/>
      <c r="G98" s="92"/>
    </row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F9571-DEA4-452E-AA6F-4169557DF2E1}"/>
</file>

<file path=customXml/itemProps2.xml><?xml version="1.0" encoding="utf-8"?>
<ds:datastoreItem xmlns:ds="http://schemas.openxmlformats.org/officeDocument/2006/customXml" ds:itemID="{6D81C686-E065-4E69-8D96-6E91B40CFFF4}">
  <ds:schemaRefs>
    <ds:schemaRef ds:uri="http://schemas.openxmlformats.org/package/2006/metadata/core-properties"/>
    <ds:schemaRef ds:uri="http://schemas.microsoft.com/office/2006/metadata/properties"/>
    <ds:schemaRef ds:uri="bea4a5c6-dd9c-492d-ab53-e1e14423e94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0b82782-c0f5-416e-ae65-72e3340045c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