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oroto verd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5" i="1"/>
  <c r="F65" i="1" s="1"/>
  <c r="E64" i="1"/>
  <c r="F64" i="1" s="1"/>
  <c r="E63" i="1"/>
  <c r="F63" i="1" s="1"/>
  <c r="E58" i="1"/>
  <c r="F58" i="1" s="1"/>
  <c r="F57" i="1"/>
  <c r="E57" i="1"/>
  <c r="E56" i="1"/>
  <c r="F56" i="1" s="1"/>
  <c r="F54" i="1"/>
  <c r="E54" i="1"/>
  <c r="E53" i="1"/>
  <c r="F53" i="1" s="1"/>
  <c r="F51" i="1"/>
  <c r="E51" i="1"/>
  <c r="E49" i="1"/>
  <c r="F49" i="1" s="1"/>
  <c r="F47" i="1"/>
  <c r="E47" i="1"/>
  <c r="E42" i="1"/>
  <c r="F42" i="1" s="1"/>
  <c r="F41" i="1"/>
  <c r="E41" i="1"/>
  <c r="E40" i="1"/>
  <c r="F40" i="1" s="1"/>
  <c r="F39" i="1"/>
  <c r="E39" i="1"/>
  <c r="E38" i="1"/>
  <c r="F38" i="1" s="1"/>
  <c r="F37" i="1"/>
  <c r="E37" i="1"/>
  <c r="E36" i="1"/>
  <c r="F36" i="1" s="1"/>
  <c r="F43" i="1" s="1"/>
  <c r="B87" i="1" s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27" i="1" s="1"/>
  <c r="F12" i="1"/>
  <c r="F71" i="1" s="1"/>
  <c r="F59" i="1" l="1"/>
  <c r="B88" i="1" s="1"/>
  <c r="F68" i="1"/>
  <c r="B85" i="1"/>
  <c r="F66" i="1"/>
  <c r="B89" i="1" s="1"/>
  <c r="F69" i="1" l="1"/>
  <c r="B90" i="1" s="1"/>
  <c r="B91" i="1" s="1"/>
  <c r="C87" i="1" l="1"/>
  <c r="C89" i="1"/>
  <c r="C88" i="1"/>
  <c r="C85" i="1"/>
  <c r="C91" i="1" s="1"/>
  <c r="F70" i="1"/>
  <c r="C90" i="1"/>
  <c r="D96" i="1" l="1"/>
  <c r="C96" i="1"/>
  <c r="B96" i="1"/>
  <c r="F72" i="1"/>
</calcChain>
</file>

<file path=xl/sharedStrings.xml><?xml version="1.0" encoding="utf-8"?>
<sst xmlns="http://schemas.openxmlformats.org/spreadsheetml/2006/main" count="170" uniqueCount="121">
  <si>
    <t>RUBRO O CULTIVO</t>
  </si>
  <si>
    <t>POROTO VERDE</t>
  </si>
  <si>
    <t>RENDIMIENTO (QQ30/ha)</t>
  </si>
  <si>
    <t>VARIEDAD</t>
  </si>
  <si>
    <t>MAGNUM</t>
  </si>
  <si>
    <t>Fecha Estimada precio venta</t>
  </si>
  <si>
    <t>Diciembre -Abril</t>
  </si>
  <si>
    <t>NIVEL TECNOLÓGICO</t>
  </si>
  <si>
    <t>MEDIO</t>
  </si>
  <si>
    <t>PRECIO ESPERADO ($/QQ30)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</si>
  <si>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</si>
  <si>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</si>
  <si>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</si>
  <si>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</si>
  <si>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</si>
  <si>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</si>
  <si>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</si>
  <si>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</si>
  <si>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COQUIMBO</t>
  </si>
  <si>
    <t>FECHA DE COSECHA</t>
  </si>
  <si>
    <t>FECHA PRECIO INSUMOS</t>
  </si>
  <si>
    <t>CONTINGENCIA</t>
  </si>
  <si>
    <t>sequía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</si>
  <si>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</si>
  <si>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</si>
  <si>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</si>
  <si>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</si>
  <si>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</si>
  <si>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</si>
  <si>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</si>
  <si>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</si>
  <si>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</si>
  <si>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</si>
  <si>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</si>
  <si>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Sep-Nov</t>
  </si>
  <si>
    <t>riego</t>
  </si>
  <si>
    <t>Sep-Mar</t>
  </si>
  <si>
    <t>limpia</t>
  </si>
  <si>
    <t>Oct-Ene</t>
  </si>
  <si>
    <t>APLICACIÓN  FERTILIZANTES</t>
  </si>
  <si>
    <t>Sep-Ene</t>
  </si>
  <si>
    <t>Aplicación agroquimico</t>
  </si>
  <si>
    <t>Sep-Feb</t>
  </si>
  <si>
    <t>cosecha</t>
  </si>
  <si>
    <t>Abril</t>
  </si>
  <si>
    <t>Subtotal Jornadas Hombre</t>
  </si>
  <si>
    <t>JORNADAS ANIMAL</t>
  </si>
  <si>
    <t>Subtotal Jornadas Animal</t>
  </si>
  <si>
    <t>MAQUINARIA</t>
  </si>
  <si>
    <t>aradura</t>
  </si>
  <si>
    <t>JM</t>
  </si>
  <si>
    <t>Sep-Dic</t>
  </si>
  <si>
    <t>rastraje</t>
  </si>
  <si>
    <t>acequiadora</t>
  </si>
  <si>
    <t>Oct-Dic</t>
  </si>
  <si>
    <t>aporca</t>
  </si>
  <si>
    <t>desinfecciones</t>
  </si>
  <si>
    <t>Oct-Feb</t>
  </si>
  <si>
    <t xml:space="preserve">Acarreo de cosecha </t>
  </si>
  <si>
    <t>Ene-Abr</t>
  </si>
  <si>
    <t>Subtotal Costo Maquinaria</t>
  </si>
  <si>
    <t>INSUMOS</t>
  </si>
  <si>
    <t>UNIDAD (Kg/l/u</t>
  </si>
  <si>
    <t>CANTIDAD (kg/I/u)</t>
  </si>
  <si>
    <t>SUBTOTAL ($)</t>
  </si>
  <si>
    <t>SEMILLAS poroto verde</t>
  </si>
  <si>
    <t>Kg</t>
  </si>
  <si>
    <t>Ago-Nov</t>
  </si>
  <si>
    <t>FERTILIZANTES</t>
  </si>
  <si>
    <t>Mezcla</t>
  </si>
  <si>
    <t>FUNGICIDAS</t>
  </si>
  <si>
    <t>manzate</t>
  </si>
  <si>
    <t>HERBICIDAS</t>
  </si>
  <si>
    <t>Basagran 480</t>
  </si>
  <si>
    <t>Lt</t>
  </si>
  <si>
    <t>H1 2000 175 EC</t>
  </si>
  <si>
    <t>Nov-Feb</t>
  </si>
  <si>
    <t>INSECTICIDA</t>
  </si>
  <si>
    <t>lorsban</t>
  </si>
  <si>
    <t>engeo</t>
  </si>
  <si>
    <t>Dic-Feb</t>
  </si>
  <si>
    <t>TERRSORF FOLIAR</t>
  </si>
  <si>
    <t>Subtotal Insumos</t>
  </si>
  <si>
    <t xml:space="preserve">   OTROS</t>
  </si>
  <si>
    <t>ITEM</t>
  </si>
  <si>
    <t>Hilo para conser sacos</t>
  </si>
  <si>
    <t>unidad</t>
  </si>
  <si>
    <t>Nov-Mar</t>
  </si>
  <si>
    <t>Sacos</t>
  </si>
  <si>
    <t>Analisis de suelo</t>
  </si>
  <si>
    <t>Análisis</t>
  </si>
  <si>
    <t>Jun-Ago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</si>
  <si>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</si>
  <si>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</si>
  <si>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</si>
  <si>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</si>
  <si>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</si>
  <si>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</si>
  <si>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</si>
  <si>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</si>
  <si>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</si>
  <si>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</si>
  <si>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</si>
  <si>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</si>
  <si>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</si>
  <si>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</si>
  <si>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</si>
  <si>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</si>
  <si>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</si>
  <si>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</si>
  <si>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</si>
  <si>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</si>
  <si>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</si>
  <si>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</si>
  <si>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</si>
  <si>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</si>
  <si>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</si>
  <si>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($/qq30k)</t>
  </si>
  <si>
    <t>Rendimiento (qq30k/hà)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</si>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</sst>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1" applyNumberFormat="1" applyFont="1" applyBorder="1"/>
    <xf numFmtId="164" fontId="6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0" fontId="5" fillId="2" borderId="0" xfId="0" applyFont="1" applyFill="1" applyAlignment="1">
      <alignment horizontal="center" vertical="center" wrapText="1"/>
    </xf>
    <xf numFmtId="164" fontId="7" fillId="3" borderId="0" xfId="1" applyNumberFormat="1" applyFont="1" applyFill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/>
    </xf>
    <xf numFmtId="0" fontId="0" fillId="3" borderId="1" xfId="0" applyFill="1" applyBorder="1"/>
    <xf numFmtId="164" fontId="1" fillId="3" borderId="1" xfId="1" applyNumberFormat="1" applyFont="1" applyFill="1" applyBorder="1"/>
    <xf numFmtId="164" fontId="2" fillId="3" borderId="1" xfId="1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quotePrefix="1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1" applyNumberFormat="1" applyFont="1" applyBorder="1"/>
    <xf numFmtId="2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 applyBorder="1"/>
    <xf numFmtId="164" fontId="1" fillId="0" borderId="0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0" fontId="1" fillId="2" borderId="1" xfId="1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0" fontId="13" fillId="6" borderId="23" xfId="0" applyFont="1" applyFill="1" applyBorder="1" applyAlignment="1">
      <alignment vertical="center"/>
    </xf>
    <xf numFmtId="0" fontId="13" fillId="6" borderId="2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3" fillId="6" borderId="21" xfId="0" applyNumberFormat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390525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C022E-D7DC-2401-5864-34C25B994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7725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J1048576"/>
    </sheetView>
  </sheetViews>
  <sheetFormatPr baseColWidth="10" defaultRowHeight="15" x14ac:dyDescent="0.25"/>
  <cols>
    <col min="1" max="1" width="24.85546875" customWidth="1"/>
    <col min="3" max="3" width="15.5703125" bestFit="1" customWidth="1"/>
    <col min="4" max="4" width="8.710937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18500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3700000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6</v>
      </c>
    </row>
    <row r="15" spans="1:6" x14ac:dyDescent="0.25">
      <c r="A15" s="11" t="s">
        <v>20</v>
      </c>
      <c r="B15" s="12">
        <v>44896</v>
      </c>
      <c r="C15" s="13"/>
      <c r="E15" s="8" t="s">
        <v>21</v>
      </c>
      <c r="F15" s="9" t="s">
        <v>22</v>
      </c>
    </row>
    <row r="16" spans="1:6" x14ac:dyDescent="0.25">
      <c r="A16" s="14"/>
      <c r="B16" s="15" t="s">
        <v>23</v>
      </c>
      <c r="C16" s="16"/>
      <c r="D16" s="16"/>
      <c r="E16" s="17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4"/>
      <c r="B18" s="14"/>
      <c r="C18" s="14"/>
      <c r="D18" s="14"/>
      <c r="E18" s="19"/>
      <c r="F18" s="19"/>
    </row>
    <row r="19" spans="1:6" x14ac:dyDescent="0.25">
      <c r="A19" s="20" t="s">
        <v>25</v>
      </c>
      <c r="B19" s="16"/>
      <c r="C19" s="16"/>
      <c r="D19" s="16"/>
      <c r="E19" s="17"/>
      <c r="F19" s="17"/>
    </row>
    <row r="20" spans="1:6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6" t="s">
        <v>32</v>
      </c>
      <c r="B21" s="24" t="s">
        <v>33</v>
      </c>
      <c r="C21" s="24">
        <v>2</v>
      </c>
      <c r="D21" s="24" t="s">
        <v>34</v>
      </c>
      <c r="E21" s="25">
        <f>VLOOKUP(A21,[1]PRECIO!A2:C221,3,0)</f>
        <v>30000</v>
      </c>
      <c r="F21" s="25">
        <f t="shared" ref="F21:F26" si="0">E21*C21</f>
        <v>60000</v>
      </c>
    </row>
    <row r="22" spans="1:6" x14ac:dyDescent="0.25">
      <c r="A22" s="6" t="s">
        <v>35</v>
      </c>
      <c r="B22" s="24" t="s">
        <v>33</v>
      </c>
      <c r="C22" s="24">
        <v>9</v>
      </c>
      <c r="D22" s="24" t="s">
        <v>36</v>
      </c>
      <c r="E22" s="25">
        <f>VLOOKUP(A22,[1]PRECIO!A3:C222,3,0)</f>
        <v>30000</v>
      </c>
      <c r="F22" s="25">
        <f t="shared" si="0"/>
        <v>270000</v>
      </c>
    </row>
    <row r="23" spans="1:6" x14ac:dyDescent="0.25">
      <c r="A23" s="6" t="s">
        <v>37</v>
      </c>
      <c r="B23" s="24" t="s">
        <v>33</v>
      </c>
      <c r="C23" s="24">
        <v>2</v>
      </c>
      <c r="D23" s="24" t="s">
        <v>38</v>
      </c>
      <c r="E23" s="25">
        <f>VLOOKUP(A23,[1]PRECIO!A4:C223,3,0)</f>
        <v>30000</v>
      </c>
      <c r="F23" s="25">
        <f t="shared" si="0"/>
        <v>60000</v>
      </c>
    </row>
    <row r="24" spans="1:6" x14ac:dyDescent="0.25">
      <c r="A24" s="6" t="s">
        <v>39</v>
      </c>
      <c r="B24" s="24" t="s">
        <v>33</v>
      </c>
      <c r="C24" s="24">
        <v>2</v>
      </c>
      <c r="D24" s="24" t="s">
        <v>40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6" t="s">
        <v>41</v>
      </c>
      <c r="B25" s="24" t="s">
        <v>33</v>
      </c>
      <c r="C25" s="24">
        <v>2</v>
      </c>
      <c r="D25" s="24" t="s">
        <v>42</v>
      </c>
      <c r="E25" s="25">
        <f>VLOOKUP(A25,[1]PRECIO!A6:C225,3,0)</f>
        <v>30000</v>
      </c>
      <c r="F25" s="25">
        <f t="shared" si="0"/>
        <v>60000</v>
      </c>
    </row>
    <row r="26" spans="1:6" x14ac:dyDescent="0.25">
      <c r="A26" s="6" t="s">
        <v>43</v>
      </c>
      <c r="B26" s="24" t="s">
        <v>33</v>
      </c>
      <c r="C26" s="24">
        <v>40</v>
      </c>
      <c r="D26" s="24" t="s">
        <v>44</v>
      </c>
      <c r="E26" s="25">
        <f>VLOOKUP(A26,[1]PRECIO!A7:C226,3,0)</f>
        <v>30000</v>
      </c>
      <c r="F26" s="25">
        <f t="shared" si="0"/>
        <v>1200000</v>
      </c>
    </row>
    <row r="27" spans="1:6" x14ac:dyDescent="0.25">
      <c r="A27" s="26" t="s">
        <v>45</v>
      </c>
      <c r="B27" s="27"/>
      <c r="C27" s="27"/>
      <c r="D27" s="27"/>
      <c r="E27" s="28"/>
      <c r="F27" s="29">
        <f>SUM(F21:F26)</f>
        <v>1710000</v>
      </c>
    </row>
    <row r="28" spans="1:6" x14ac:dyDescent="0.25">
      <c r="B28" s="16"/>
      <c r="C28" s="16"/>
      <c r="D28" s="16"/>
      <c r="E28" s="17"/>
      <c r="F28" s="17"/>
    </row>
    <row r="29" spans="1:6" x14ac:dyDescent="0.25">
      <c r="A29" s="20" t="s">
        <v>46</v>
      </c>
      <c r="B29" s="16"/>
      <c r="C29" s="16"/>
      <c r="D29" s="16"/>
      <c r="E29" s="17"/>
      <c r="F29" s="17"/>
    </row>
    <row r="30" spans="1:6" x14ac:dyDescent="0.25">
      <c r="A30" s="21" t="s">
        <v>26</v>
      </c>
      <c r="B30" s="21" t="s">
        <v>27</v>
      </c>
      <c r="C30" s="21" t="s">
        <v>28</v>
      </c>
      <c r="D30" s="21" t="s">
        <v>29</v>
      </c>
      <c r="E30" s="22" t="s">
        <v>30</v>
      </c>
      <c r="F30" s="23" t="s">
        <v>31</v>
      </c>
    </row>
    <row r="31" spans="1:6" x14ac:dyDescent="0.25">
      <c r="A31" s="30"/>
      <c r="B31" s="30"/>
      <c r="C31" s="30"/>
      <c r="D31" s="30"/>
      <c r="E31" s="31"/>
      <c r="F31" s="32"/>
    </row>
    <row r="32" spans="1:6" x14ac:dyDescent="0.25">
      <c r="A32" s="26" t="s">
        <v>47</v>
      </c>
      <c r="B32" s="33"/>
      <c r="C32" s="33"/>
      <c r="D32" s="33"/>
      <c r="E32" s="34"/>
      <c r="F32" s="35"/>
    </row>
    <row r="33" spans="1:6" x14ac:dyDescent="0.25">
      <c r="B33" s="16"/>
      <c r="C33" s="16"/>
      <c r="D33" s="16"/>
      <c r="E33" s="17"/>
      <c r="F33" s="17"/>
    </row>
    <row r="34" spans="1:6" x14ac:dyDescent="0.25">
      <c r="A34" s="20" t="s">
        <v>48</v>
      </c>
      <c r="B34" s="16"/>
      <c r="C34" s="16"/>
      <c r="D34" s="16"/>
      <c r="E34" s="17"/>
      <c r="F34" s="17"/>
    </row>
    <row r="35" spans="1:6" x14ac:dyDescent="0.25">
      <c r="A35" s="21" t="s">
        <v>26</v>
      </c>
      <c r="B35" s="21" t="s">
        <v>27</v>
      </c>
      <c r="C35" s="21" t="s">
        <v>28</v>
      </c>
      <c r="D35" s="21" t="s">
        <v>29</v>
      </c>
      <c r="E35" s="22" t="s">
        <v>30</v>
      </c>
      <c r="F35" s="23" t="s">
        <v>31</v>
      </c>
    </row>
    <row r="36" spans="1:6" x14ac:dyDescent="0.25">
      <c r="A36" s="36" t="s">
        <v>49</v>
      </c>
      <c r="B36" s="37" t="s">
        <v>50</v>
      </c>
      <c r="C36" s="38">
        <v>6.25E-2</v>
      </c>
      <c r="D36" s="39" t="s">
        <v>51</v>
      </c>
      <c r="E36" s="40">
        <f>VLOOKUP(A36,[1]PRECIO!A17:C236,3,0)</f>
        <v>200000</v>
      </c>
      <c r="F36" s="40">
        <f t="shared" ref="F36:F42" si="1">E36*C36</f>
        <v>12500</v>
      </c>
    </row>
    <row r="37" spans="1:6" x14ac:dyDescent="0.25">
      <c r="A37" s="36" t="s">
        <v>52</v>
      </c>
      <c r="B37" s="37" t="s">
        <v>50</v>
      </c>
      <c r="C37" s="38">
        <v>0.05</v>
      </c>
      <c r="D37" s="39" t="s">
        <v>51</v>
      </c>
      <c r="E37" s="40">
        <f>VLOOKUP(A37,[1]PRECIO!A18:C237,3,0)</f>
        <v>200000</v>
      </c>
      <c r="F37" s="40">
        <f t="shared" si="1"/>
        <v>10000</v>
      </c>
    </row>
    <row r="38" spans="1:6" x14ac:dyDescent="0.25">
      <c r="A38" s="36" t="s">
        <v>53</v>
      </c>
      <c r="B38" s="37" t="s">
        <v>50</v>
      </c>
      <c r="C38" s="41">
        <v>0.05</v>
      </c>
      <c r="D38" s="39" t="s">
        <v>54</v>
      </c>
      <c r="E38" s="40">
        <f>VLOOKUP(A38,[1]PRECIO!A2:C238,3,0)</f>
        <v>200000</v>
      </c>
      <c r="F38" s="40">
        <f t="shared" si="1"/>
        <v>10000</v>
      </c>
    </row>
    <row r="39" spans="1:6" x14ac:dyDescent="0.25">
      <c r="A39" s="36" t="s">
        <v>55</v>
      </c>
      <c r="B39" s="37" t="s">
        <v>50</v>
      </c>
      <c r="C39" s="41">
        <v>4.3749999999999997E-2</v>
      </c>
      <c r="D39" s="39" t="s">
        <v>51</v>
      </c>
      <c r="E39" s="40">
        <f>VLOOKUP(A39,[1]PRECIO!A21:C240,3,0)</f>
        <v>200000</v>
      </c>
      <c r="F39" s="40">
        <f t="shared" si="1"/>
        <v>8750</v>
      </c>
    </row>
    <row r="40" spans="1:6" x14ac:dyDescent="0.25">
      <c r="A40" s="36" t="s">
        <v>56</v>
      </c>
      <c r="B40" s="37" t="s">
        <v>50</v>
      </c>
      <c r="C40" s="41">
        <v>0.15</v>
      </c>
      <c r="D40" s="39" t="s">
        <v>57</v>
      </c>
      <c r="E40" s="40">
        <f>VLOOKUP(A40,[1]PRECIO!A22:C241,3,0)</f>
        <v>200000</v>
      </c>
      <c r="F40" s="40">
        <f t="shared" si="1"/>
        <v>30000</v>
      </c>
    </row>
    <row r="41" spans="1:6" x14ac:dyDescent="0.25">
      <c r="A41" s="36" t="s">
        <v>55</v>
      </c>
      <c r="B41" s="37" t="s">
        <v>50</v>
      </c>
      <c r="C41" s="41">
        <v>3.125E-2</v>
      </c>
      <c r="D41" s="39" t="s">
        <v>42</v>
      </c>
      <c r="E41" s="40">
        <f>VLOOKUP(A41,[1]PRECIO!A23:C242,3,0)</f>
        <v>200000</v>
      </c>
      <c r="F41" s="40">
        <f t="shared" si="1"/>
        <v>6250</v>
      </c>
    </row>
    <row r="42" spans="1:6" x14ac:dyDescent="0.25">
      <c r="A42" s="36" t="s">
        <v>58</v>
      </c>
      <c r="B42" s="37" t="s">
        <v>50</v>
      </c>
      <c r="C42" s="41">
        <v>4.3749999999999997E-2</v>
      </c>
      <c r="D42" s="39" t="s">
        <v>59</v>
      </c>
      <c r="E42" s="40">
        <f>VLOOKUP(A42,[1]PRECIO!A2:C243,3,0)</f>
        <v>200000</v>
      </c>
      <c r="F42" s="40">
        <f t="shared" si="1"/>
        <v>8750</v>
      </c>
    </row>
    <row r="43" spans="1:6" x14ac:dyDescent="0.25">
      <c r="A43" s="26" t="s">
        <v>60</v>
      </c>
      <c r="B43" s="27"/>
      <c r="C43" s="27"/>
      <c r="D43" s="27"/>
      <c r="E43" s="28"/>
      <c r="F43" s="29">
        <f>SUM(F36:F42)</f>
        <v>86250</v>
      </c>
    </row>
    <row r="44" spans="1:6" x14ac:dyDescent="0.25">
      <c r="B44" s="16"/>
      <c r="C44" s="16"/>
      <c r="D44" s="16"/>
      <c r="E44" s="17"/>
      <c r="F44" s="17"/>
    </row>
    <row r="45" spans="1:6" x14ac:dyDescent="0.25">
      <c r="A45" s="20" t="s">
        <v>61</v>
      </c>
      <c r="B45" s="16"/>
      <c r="C45" s="16"/>
      <c r="D45" s="16"/>
      <c r="E45" s="17"/>
      <c r="F45" s="17"/>
    </row>
    <row r="46" spans="1:6" x14ac:dyDescent="0.25">
      <c r="A46" s="21" t="s">
        <v>61</v>
      </c>
      <c r="B46" s="42" t="s">
        <v>62</v>
      </c>
      <c r="C46" s="42" t="s">
        <v>63</v>
      </c>
      <c r="D46" s="21" t="s">
        <v>29</v>
      </c>
      <c r="E46" s="23" t="s">
        <v>30</v>
      </c>
      <c r="F46" s="23" t="s">
        <v>64</v>
      </c>
    </row>
    <row r="47" spans="1:6" x14ac:dyDescent="0.25">
      <c r="A47" s="43" t="s">
        <v>65</v>
      </c>
      <c r="B47" s="44" t="s">
        <v>66</v>
      </c>
      <c r="C47" s="45">
        <v>120</v>
      </c>
      <c r="D47" s="44" t="s">
        <v>67</v>
      </c>
      <c r="E47" s="46">
        <f>VLOOKUP(A47,[1]PRECIO!A28:C247,3,0)</f>
        <v>3020</v>
      </c>
      <c r="F47" s="46">
        <f>E47*C47</f>
        <v>362400</v>
      </c>
    </row>
    <row r="48" spans="1:6" x14ac:dyDescent="0.25">
      <c r="A48" s="47" t="s">
        <v>68</v>
      </c>
      <c r="B48" s="44"/>
      <c r="C48" s="44"/>
      <c r="D48" s="44"/>
      <c r="E48" s="46"/>
      <c r="F48" s="46"/>
    </row>
    <row r="49" spans="1:6" x14ac:dyDescent="0.25">
      <c r="A49" s="48" t="s">
        <v>69</v>
      </c>
      <c r="B49" s="44" t="s">
        <v>66</v>
      </c>
      <c r="C49" s="44">
        <v>350</v>
      </c>
      <c r="D49" s="44" t="s">
        <v>51</v>
      </c>
      <c r="E49" s="46">
        <f>VLOOKUP(A49,[1]PRECIO!A30:C249,3,0)</f>
        <v>1600</v>
      </c>
      <c r="F49" s="46">
        <f>E49*C49</f>
        <v>560000</v>
      </c>
    </row>
    <row r="50" spans="1:6" x14ac:dyDescent="0.25">
      <c r="A50" s="49" t="s">
        <v>70</v>
      </c>
      <c r="B50" s="44"/>
      <c r="C50" s="44"/>
      <c r="D50" s="44"/>
      <c r="E50" s="46"/>
      <c r="F50" s="46"/>
    </row>
    <row r="51" spans="1:6" x14ac:dyDescent="0.25">
      <c r="A51" s="48" t="s">
        <v>71</v>
      </c>
      <c r="B51" s="44" t="s">
        <v>66</v>
      </c>
      <c r="C51" s="45">
        <v>2</v>
      </c>
      <c r="D51" s="44" t="s">
        <v>51</v>
      </c>
      <c r="E51" s="46">
        <f>VLOOKUP(A51,[1]PRECIO!A32:C251,3,0)</f>
        <v>13190</v>
      </c>
      <c r="F51" s="46">
        <f>E51*C51</f>
        <v>26380</v>
      </c>
    </row>
    <row r="52" spans="1:6" x14ac:dyDescent="0.25">
      <c r="A52" s="47" t="s">
        <v>72</v>
      </c>
      <c r="B52" s="44"/>
      <c r="C52" s="44"/>
      <c r="D52" s="44"/>
      <c r="E52" s="46"/>
      <c r="F52" s="46"/>
    </row>
    <row r="53" spans="1:6" x14ac:dyDescent="0.25">
      <c r="A53" s="50" t="s">
        <v>73</v>
      </c>
      <c r="B53" s="44" t="s">
        <v>74</v>
      </c>
      <c r="C53" s="44">
        <v>2</v>
      </c>
      <c r="D53" s="45" t="s">
        <v>57</v>
      </c>
      <c r="E53" s="46">
        <f>VLOOKUP(A53,[1]PRECIO!A34:C253,3,0)</f>
        <v>18080</v>
      </c>
      <c r="F53" s="46">
        <f>E53*C53</f>
        <v>36160</v>
      </c>
    </row>
    <row r="54" spans="1:6" x14ac:dyDescent="0.25">
      <c r="A54" s="50" t="s">
        <v>75</v>
      </c>
      <c r="B54" s="44" t="s">
        <v>74</v>
      </c>
      <c r="C54" s="45">
        <v>1</v>
      </c>
      <c r="D54" s="44" t="s">
        <v>76</v>
      </c>
      <c r="E54" s="46">
        <f>VLOOKUP(A54,[1]PRECIO!A35:C254,3,0)</f>
        <v>22004</v>
      </c>
      <c r="F54" s="46">
        <f>E54*C54</f>
        <v>22004</v>
      </c>
    </row>
    <row r="55" spans="1:6" x14ac:dyDescent="0.25">
      <c r="A55" s="51" t="s">
        <v>77</v>
      </c>
      <c r="B55" s="44"/>
      <c r="C55" s="44"/>
      <c r="D55" s="44"/>
      <c r="E55" s="46"/>
      <c r="F55" s="46"/>
    </row>
    <row r="56" spans="1:6" x14ac:dyDescent="0.25">
      <c r="A56" s="52" t="s">
        <v>78</v>
      </c>
      <c r="B56" s="44" t="s">
        <v>74</v>
      </c>
      <c r="C56" s="44">
        <v>1</v>
      </c>
      <c r="D56" s="45" t="s">
        <v>57</v>
      </c>
      <c r="E56" s="46">
        <f>VLOOKUP(A56,[1]PRECIO!A37:C256,3,0)</f>
        <v>40320</v>
      </c>
      <c r="F56" s="46">
        <f>E56*C56</f>
        <v>40320</v>
      </c>
    </row>
    <row r="57" spans="1:6" x14ac:dyDescent="0.25">
      <c r="A57" s="52" t="s">
        <v>79</v>
      </c>
      <c r="B57" s="44" t="s">
        <v>74</v>
      </c>
      <c r="C57" s="44">
        <v>0.3</v>
      </c>
      <c r="D57" s="44" t="s">
        <v>80</v>
      </c>
      <c r="E57" s="46">
        <f>VLOOKUP(A57,[1]PRECIO!A38:C257,3,0)</f>
        <v>112890</v>
      </c>
      <c r="F57" s="46">
        <f>E57*C57</f>
        <v>33867</v>
      </c>
    </row>
    <row r="58" spans="1:6" x14ac:dyDescent="0.25">
      <c r="A58" s="52" t="s">
        <v>81</v>
      </c>
      <c r="B58" s="44" t="s">
        <v>74</v>
      </c>
      <c r="C58" s="44">
        <v>2</v>
      </c>
      <c r="D58" s="45" t="s">
        <v>57</v>
      </c>
      <c r="E58" s="46">
        <f>VLOOKUP(A58,[1]PRECIO!A2:C258,3,0)</f>
        <v>18500</v>
      </c>
      <c r="F58" s="46">
        <f>E58*C58</f>
        <v>37000</v>
      </c>
    </row>
    <row r="59" spans="1:6" x14ac:dyDescent="0.25">
      <c r="A59" s="26" t="s">
        <v>82</v>
      </c>
      <c r="B59" s="27"/>
      <c r="C59" s="27"/>
      <c r="D59" s="27"/>
      <c r="E59" s="28"/>
      <c r="F59" s="29">
        <f>SUM(F47:F57)</f>
        <v>1081131</v>
      </c>
    </row>
    <row r="60" spans="1:6" x14ac:dyDescent="0.25">
      <c r="A60" s="53"/>
      <c r="B60" s="16"/>
      <c r="C60" s="16"/>
      <c r="D60" s="16"/>
      <c r="E60" s="17"/>
      <c r="F60" s="54"/>
    </row>
    <row r="61" spans="1:6" x14ac:dyDescent="0.25">
      <c r="A61" s="20" t="s">
        <v>83</v>
      </c>
      <c r="E61" s="55"/>
      <c r="F61" s="55"/>
    </row>
    <row r="62" spans="1:6" x14ac:dyDescent="0.25">
      <c r="A62" s="21" t="s">
        <v>84</v>
      </c>
      <c r="B62" s="21" t="s">
        <v>62</v>
      </c>
      <c r="C62" s="21" t="s">
        <v>63</v>
      </c>
      <c r="D62" s="21" t="s">
        <v>29</v>
      </c>
      <c r="E62" s="56" t="s">
        <v>30</v>
      </c>
      <c r="F62" s="23" t="s">
        <v>64</v>
      </c>
    </row>
    <row r="63" spans="1:6" x14ac:dyDescent="0.25">
      <c r="A63" s="50" t="s">
        <v>85</v>
      </c>
      <c r="B63" s="44" t="s">
        <v>86</v>
      </c>
      <c r="C63" s="44">
        <v>1</v>
      </c>
      <c r="D63" s="44" t="s">
        <v>87</v>
      </c>
      <c r="E63" s="46">
        <f>VLOOKUP(A63,[1]PRECIO!E5:G48,3,0)</f>
        <v>6040</v>
      </c>
      <c r="F63" s="46">
        <f>E63*C63</f>
        <v>6040</v>
      </c>
    </row>
    <row r="64" spans="1:6" x14ac:dyDescent="0.25">
      <c r="A64" s="50" t="s">
        <v>88</v>
      </c>
      <c r="B64" s="44" t="s">
        <v>86</v>
      </c>
      <c r="C64" s="44">
        <v>200</v>
      </c>
      <c r="D64" s="44" t="s">
        <v>87</v>
      </c>
      <c r="E64" s="46">
        <f>VLOOKUP(A64,[1]PRECIO!E1:G49,3,0)</f>
        <v>500</v>
      </c>
      <c r="F64" s="46">
        <f>E64*C64</f>
        <v>100000</v>
      </c>
    </row>
    <row r="65" spans="1:6" x14ac:dyDescent="0.25">
      <c r="A65" s="52" t="s">
        <v>89</v>
      </c>
      <c r="B65" s="44" t="s">
        <v>90</v>
      </c>
      <c r="C65" s="44">
        <v>1</v>
      </c>
      <c r="D65" s="44" t="s">
        <v>91</v>
      </c>
      <c r="E65" s="46">
        <f>VLOOKUP(A65,[1]PRECIO!E2:G50,3,0)</f>
        <v>50000</v>
      </c>
      <c r="F65" s="46">
        <f>E65*C65</f>
        <v>50000</v>
      </c>
    </row>
    <row r="66" spans="1:6" x14ac:dyDescent="0.25">
      <c r="A66" s="26" t="s">
        <v>92</v>
      </c>
      <c r="B66" s="27"/>
      <c r="C66" s="27"/>
      <c r="D66" s="27"/>
      <c r="E66" s="57"/>
      <c r="F66" s="29">
        <f>SUM(F58:F65)</f>
        <v>1274171</v>
      </c>
    </row>
    <row r="68" spans="1:6" x14ac:dyDescent="0.25">
      <c r="A68" s="58" t="s">
        <v>93</v>
      </c>
      <c r="B68" s="58"/>
      <c r="C68" s="58"/>
      <c r="D68" s="58"/>
      <c r="E68" s="58"/>
      <c r="F68" s="59">
        <f>SUM(F27+F32+F43+F59+F66)</f>
        <v>4151552</v>
      </c>
    </row>
    <row r="69" spans="1:6" x14ac:dyDescent="0.25">
      <c r="A69" s="60" t="s">
        <v>94</v>
      </c>
      <c r="B69" s="61"/>
      <c r="C69" s="61"/>
      <c r="D69" s="61"/>
      <c r="E69" s="61"/>
      <c r="F69" s="62">
        <f>SUM(F68*5/100)</f>
        <v>207577.60000000001</v>
      </c>
    </row>
    <row r="70" spans="1:6" x14ac:dyDescent="0.25">
      <c r="A70" s="63" t="s">
        <v>95</v>
      </c>
      <c r="B70" s="63"/>
      <c r="C70" s="63"/>
      <c r="D70" s="63"/>
      <c r="E70" s="63"/>
      <c r="F70" s="64">
        <f>SUM(F68:F69)</f>
        <v>4359129.5999999996</v>
      </c>
    </row>
    <row r="71" spans="1:6" x14ac:dyDescent="0.25">
      <c r="A71" s="65" t="s">
        <v>96</v>
      </c>
      <c r="B71" s="65"/>
      <c r="C71" s="65"/>
      <c r="D71" s="65"/>
      <c r="E71" s="65"/>
      <c r="F71" s="66">
        <f>SUM(F12*1)</f>
        <v>3700000</v>
      </c>
    </row>
    <row r="72" spans="1:6" x14ac:dyDescent="0.25">
      <c r="A72" s="63" t="s">
        <v>97</v>
      </c>
      <c r="B72" s="58"/>
      <c r="C72" s="58"/>
      <c r="D72" s="58"/>
      <c r="E72" s="58"/>
      <c r="F72" s="59">
        <f>SUM(F71-F70)</f>
        <v>-659129.59999999963</v>
      </c>
    </row>
    <row r="73" spans="1:6" x14ac:dyDescent="0.25">
      <c r="A73" s="67" t="s">
        <v>98</v>
      </c>
      <c r="B73" s="68"/>
      <c r="C73" s="68"/>
      <c r="D73" s="68"/>
      <c r="E73" s="68"/>
      <c r="F73" s="16"/>
    </row>
    <row r="74" spans="1:6" ht="15.75" thickBot="1" x14ac:dyDescent="0.3">
      <c r="A74" s="69"/>
      <c r="B74" s="68"/>
      <c r="C74" s="68"/>
      <c r="D74" s="68"/>
      <c r="E74" s="68"/>
      <c r="F74" s="16"/>
    </row>
    <row r="75" spans="1:6" x14ac:dyDescent="0.25">
      <c r="A75" s="70" t="s">
        <v>99</v>
      </c>
      <c r="B75" s="71"/>
      <c r="C75" s="71"/>
      <c r="D75" s="71"/>
      <c r="E75" s="72"/>
      <c r="F75" s="16"/>
    </row>
    <row r="76" spans="1:6" x14ac:dyDescent="0.25">
      <c r="A76" s="73" t="s">
        <v>100</v>
      </c>
      <c r="B76" s="74"/>
      <c r="C76" s="74"/>
      <c r="D76" s="74"/>
      <c r="E76" s="75"/>
      <c r="F76" s="16"/>
    </row>
    <row r="77" spans="1:6" x14ac:dyDescent="0.25">
      <c r="A77" s="73" t="s">
        <v>101</v>
      </c>
      <c r="B77" s="74"/>
      <c r="C77" s="74"/>
      <c r="D77" s="74"/>
      <c r="E77" s="75"/>
      <c r="F77" s="16"/>
    </row>
    <row r="78" spans="1:6" x14ac:dyDescent="0.25">
      <c r="A78" s="73" t="s">
        <v>102</v>
      </c>
      <c r="B78" s="74"/>
      <c r="C78" s="74"/>
      <c r="D78" s="74"/>
      <c r="E78" s="75"/>
      <c r="F78" s="16"/>
    </row>
    <row r="79" spans="1:6" x14ac:dyDescent="0.25">
      <c r="A79" s="73" t="s">
        <v>103</v>
      </c>
      <c r="B79" s="74"/>
      <c r="C79" s="74"/>
      <c r="D79" s="74"/>
      <c r="E79" s="75"/>
      <c r="F79" s="16"/>
    </row>
    <row r="80" spans="1:6" x14ac:dyDescent="0.25">
      <c r="A80" s="73" t="s">
        <v>104</v>
      </c>
      <c r="B80" s="74"/>
      <c r="C80" s="74"/>
      <c r="D80" s="74"/>
      <c r="E80" s="75"/>
      <c r="F80" s="16"/>
    </row>
    <row r="81" spans="1:6" ht="15.75" thickBot="1" x14ac:dyDescent="0.3">
      <c r="A81" s="76" t="s">
        <v>105</v>
      </c>
      <c r="B81" s="77"/>
      <c r="C81" s="77"/>
      <c r="D81" s="77"/>
      <c r="E81" s="78"/>
      <c r="F81" s="16"/>
    </row>
    <row r="82" spans="1:6" ht="15.75" thickBot="1" x14ac:dyDescent="0.3">
      <c r="A82" s="79"/>
      <c r="B82" s="74"/>
      <c r="C82" s="74"/>
      <c r="D82" s="74"/>
      <c r="E82" s="74"/>
      <c r="F82" s="16"/>
    </row>
    <row r="83" spans="1:6" ht="15.75" thickBot="1" x14ac:dyDescent="0.3">
      <c r="A83" s="80" t="s">
        <v>106</v>
      </c>
      <c r="B83" s="81"/>
      <c r="C83" s="82"/>
      <c r="D83" s="83"/>
      <c r="E83" s="83"/>
      <c r="F83" s="16"/>
    </row>
    <row r="84" spans="1:6" x14ac:dyDescent="0.25">
      <c r="A84" s="84" t="s">
        <v>107</v>
      </c>
      <c r="B84" s="85" t="s">
        <v>108</v>
      </c>
      <c r="C84" s="86" t="s">
        <v>109</v>
      </c>
      <c r="D84" s="83"/>
      <c r="E84" s="83"/>
      <c r="F84" s="16"/>
    </row>
    <row r="85" spans="1:6" x14ac:dyDescent="0.25">
      <c r="A85" s="87" t="s">
        <v>110</v>
      </c>
      <c r="B85" s="88">
        <f>F27</f>
        <v>1710000</v>
      </c>
      <c r="C85" s="89">
        <f>(B85/B91)</f>
        <v>0.3922801469357553</v>
      </c>
      <c r="D85" s="83"/>
      <c r="E85" s="83"/>
      <c r="F85" s="16"/>
    </row>
    <row r="86" spans="1:6" x14ac:dyDescent="0.25">
      <c r="A86" s="87" t="s">
        <v>111</v>
      </c>
      <c r="B86" s="90">
        <f>F32</f>
        <v>0</v>
      </c>
      <c r="C86" s="89">
        <v>0</v>
      </c>
      <c r="D86" s="83"/>
      <c r="E86" s="83"/>
      <c r="F86" s="16"/>
    </row>
    <row r="87" spans="1:6" x14ac:dyDescent="0.25">
      <c r="A87" s="87" t="s">
        <v>112</v>
      </c>
      <c r="B87" s="88">
        <f>F43</f>
        <v>86250</v>
      </c>
      <c r="C87" s="89">
        <f>(B87/B91)</f>
        <v>1.9786060042812217E-2</v>
      </c>
      <c r="D87" s="83"/>
      <c r="E87" s="83"/>
      <c r="F87" s="16"/>
    </row>
    <row r="88" spans="1:6" x14ac:dyDescent="0.25">
      <c r="A88" s="87" t="s">
        <v>113</v>
      </c>
      <c r="B88" s="88">
        <f>F59</f>
        <v>1081131</v>
      </c>
      <c r="C88" s="89">
        <f>(B88/B91)</f>
        <v>0.24801533774081874</v>
      </c>
      <c r="D88" s="83"/>
      <c r="E88" s="83"/>
      <c r="F88" s="16"/>
    </row>
    <row r="89" spans="1:6" x14ac:dyDescent="0.25">
      <c r="A89" s="87" t="s">
        <v>114</v>
      </c>
      <c r="B89" s="91">
        <f>F66</f>
        <v>1274171</v>
      </c>
      <c r="C89" s="89">
        <f>(B89/B91)</f>
        <v>0.2922994076615662</v>
      </c>
      <c r="D89" s="92"/>
      <c r="E89" s="92"/>
      <c r="F89" s="16"/>
    </row>
    <row r="90" spans="1:6" x14ac:dyDescent="0.25">
      <c r="A90" s="87" t="s">
        <v>115</v>
      </c>
      <c r="B90" s="91">
        <f>F69</f>
        <v>207577.60000000001</v>
      </c>
      <c r="C90" s="89">
        <f>(B90/B91)</f>
        <v>4.7619047619047623E-2</v>
      </c>
      <c r="D90" s="92"/>
      <c r="E90" s="92"/>
      <c r="F90" s="16"/>
    </row>
    <row r="91" spans="1:6" ht="15.75" thickBot="1" x14ac:dyDescent="0.3">
      <c r="A91" s="93" t="s">
        <v>116</v>
      </c>
      <c r="B91" s="94">
        <f>SUM(B85:B90)</f>
        <v>4359129.5999999996</v>
      </c>
      <c r="C91" s="95">
        <f>SUM(C85:C90)</f>
        <v>1</v>
      </c>
      <c r="D91" s="92"/>
      <c r="E91" s="92"/>
      <c r="F91" s="16"/>
    </row>
    <row r="92" spans="1:6" x14ac:dyDescent="0.25">
      <c r="A92" s="69"/>
      <c r="B92" s="68"/>
      <c r="C92" s="68"/>
      <c r="D92" s="68"/>
      <c r="E92" s="68"/>
      <c r="F92" s="16"/>
    </row>
    <row r="93" spans="1:6" ht="15.75" thickBot="1" x14ac:dyDescent="0.3">
      <c r="A93" s="96"/>
      <c r="B93" s="68"/>
      <c r="C93" s="68"/>
      <c r="D93" s="68"/>
      <c r="E93" s="68"/>
      <c r="F93" s="16"/>
    </row>
    <row r="94" spans="1:6" ht="15.75" thickBot="1" x14ac:dyDescent="0.3">
      <c r="A94" s="97"/>
      <c r="B94" s="81" t="s">
        <v>117</v>
      </c>
      <c r="C94" s="98"/>
      <c r="D94" s="99"/>
      <c r="E94" s="92"/>
      <c r="F94" s="16"/>
    </row>
    <row r="95" spans="1:6" x14ac:dyDescent="0.25">
      <c r="A95" s="100" t="s">
        <v>118</v>
      </c>
      <c r="B95" s="101">
        <v>175</v>
      </c>
      <c r="C95" s="101">
        <v>200</v>
      </c>
      <c r="D95" s="102">
        <v>230</v>
      </c>
      <c r="E95" s="103"/>
      <c r="F95" s="16"/>
    </row>
    <row r="96" spans="1:6" ht="15.75" thickBot="1" x14ac:dyDescent="0.3">
      <c r="A96" s="93" t="s">
        <v>119</v>
      </c>
      <c r="B96" s="94">
        <f>(F70/B95)</f>
        <v>24909.311999999998</v>
      </c>
      <c r="C96" s="94">
        <f>(F70/C95)</f>
        <v>21795.647999999997</v>
      </c>
      <c r="D96" s="104">
        <f>(F70/D95)</f>
        <v>18952.737391304345</v>
      </c>
      <c r="E96" s="103"/>
      <c r="F96" s="16"/>
    </row>
    <row r="97" spans="1:6" x14ac:dyDescent="0.25">
      <c r="A97" s="105" t="s">
        <v>120</v>
      </c>
      <c r="B97" s="74"/>
      <c r="C97" s="74"/>
      <c r="D97" s="74"/>
      <c r="E97" s="74"/>
      <c r="F97" s="16"/>
    </row>
    <row r="98" spans="1:6" x14ac:dyDescent="0.25">
      <c r="A98" s="16"/>
      <c r="B98" s="16"/>
      <c r="C98" s="16"/>
      <c r="D98" s="16"/>
      <c r="E98" s="16"/>
      <c r="F98" s="16"/>
    </row>
    <row r="99" spans="1:6" x14ac:dyDescent="0.25">
      <c r="A99" s="16"/>
      <c r="B99" s="16"/>
      <c r="C99" s="16"/>
      <c r="D99" s="16"/>
      <c r="E99" s="16"/>
      <c r="F99" s="16"/>
    </row>
    <row r="100" spans="1:6" x14ac:dyDescent="0.25">
      <c r="A100" s="16"/>
      <c r="B100" s="16"/>
      <c r="C100" s="16"/>
      <c r="D100" s="16"/>
      <c r="E100" s="16"/>
      <c r="F100" s="16"/>
    </row>
    <row r="101" spans="1:6" x14ac:dyDescent="0.25">
      <c r="A101" s="16"/>
      <c r="B101" s="16"/>
      <c r="C101" s="16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  <row r="104" spans="1:6" x14ac:dyDescent="0.25">
      <c r="A104" s="16"/>
      <c r="B104" s="16"/>
      <c r="C104" s="16"/>
      <c r="D104" s="16"/>
      <c r="E104" s="16"/>
      <c r="F104" s="16"/>
    </row>
    <row r="105" spans="1:6" x14ac:dyDescent="0.25">
      <c r="A105" s="16"/>
      <c r="B105" s="16"/>
      <c r="C105" s="16"/>
      <c r="D105" s="16"/>
      <c r="E105" s="16"/>
      <c r="F105" s="16"/>
    </row>
    <row r="106" spans="1:6" x14ac:dyDescent="0.25">
      <c r="A106" s="16"/>
      <c r="B106" s="16"/>
      <c r="C106" s="16"/>
      <c r="D106" s="16"/>
      <c r="E106" s="16"/>
      <c r="F106" s="16"/>
    </row>
    <row r="107" spans="1:6" x14ac:dyDescent="0.25">
      <c r="A107" s="16"/>
      <c r="B107" s="16"/>
      <c r="C107" s="16"/>
      <c r="D107" s="16"/>
      <c r="E107" s="16"/>
      <c r="F107" s="16"/>
    </row>
    <row r="108" spans="1:6" x14ac:dyDescent="0.25">
      <c r="A108" s="16"/>
      <c r="B108" s="16"/>
      <c r="C108" s="16"/>
      <c r="D108" s="16"/>
      <c r="E108" s="16"/>
      <c r="F108" s="16"/>
    </row>
    <row r="109" spans="1:6" x14ac:dyDescent="0.25">
      <c r="A109" s="16"/>
      <c r="B109" s="16"/>
      <c r="C109" s="16"/>
      <c r="D109" s="16"/>
      <c r="E109" s="16"/>
      <c r="F109" s="16"/>
    </row>
    <row r="110" spans="1:6" x14ac:dyDescent="0.25">
      <c r="A110" s="16"/>
      <c r="B110" s="16"/>
      <c r="C110" s="16"/>
      <c r="D110" s="16"/>
      <c r="E110" s="16"/>
      <c r="F110" s="16"/>
    </row>
    <row r="111" spans="1:6" x14ac:dyDescent="0.25">
      <c r="A111" s="16"/>
      <c r="B111" s="16"/>
      <c r="C111" s="16"/>
      <c r="D111" s="16"/>
      <c r="E111" s="16"/>
      <c r="F111" s="16"/>
    </row>
    <row r="112" spans="1:6" x14ac:dyDescent="0.25">
      <c r="A112" s="16"/>
      <c r="B112" s="16"/>
      <c r="C112" s="16"/>
      <c r="D112" s="16"/>
      <c r="E112" s="16"/>
      <c r="F112" s="16"/>
    </row>
    <row r="113" spans="1:6" x14ac:dyDescent="0.25">
      <c r="A113" s="16"/>
      <c r="B113" s="16"/>
      <c r="C113" s="16"/>
      <c r="D113" s="16"/>
      <c r="E113" s="16"/>
      <c r="F113" s="16"/>
    </row>
    <row r="114" spans="1:6" x14ac:dyDescent="0.25">
      <c r="A114" s="16"/>
      <c r="B114" s="16"/>
      <c r="C114" s="16"/>
      <c r="D114" s="16"/>
      <c r="E114" s="16"/>
      <c r="F114" s="16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3EB4F0-6C03-4940-A697-A5940511B3E0}"/>
</file>

<file path=customXml/itemProps2.xml><?xml version="1.0" encoding="utf-8"?>
<ds:datastoreItem xmlns:ds="http://schemas.openxmlformats.org/officeDocument/2006/customXml" ds:itemID="{403426D9-CDF8-4F05-AB99-2CDD052FD7C3}"/>
</file>

<file path=customXml/itemProps3.xml><?xml version="1.0" encoding="utf-8"?>
<ds:datastoreItem xmlns:ds="http://schemas.openxmlformats.org/officeDocument/2006/customXml" ds:itemID="{1D8C98B2-265C-4564-9773-DF02698AD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2023-04-13T14:18:53Z</dcterms:created>
  <dcterms:modified xsi:type="dcterms:W3CDTF">2023-04-13T14:19:22Z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