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Poroto" sheetId="1" r:id="rId1"/>
  </sheets>
  <calcPr calcId="162913"/>
</workbook>
</file>

<file path=xl/calcChain.xml><?xml version="1.0" encoding="utf-8"?>
<calcChain xmlns="http://schemas.openxmlformats.org/spreadsheetml/2006/main">
  <c r="C85" i="1" l="1"/>
  <c r="G63" i="1" l="1"/>
  <c r="G64" i="1"/>
  <c r="G42" i="1"/>
  <c r="G56" i="1"/>
  <c r="G41" i="1"/>
  <c r="G21" i="1"/>
  <c r="G22" i="1" l="1"/>
  <c r="G23" i="1"/>
  <c r="G24" i="1"/>
  <c r="G25" i="1"/>
  <c r="G26" i="1"/>
  <c r="G27" i="1" l="1"/>
  <c r="C84" i="1" s="1"/>
  <c r="G37" i="1"/>
  <c r="G38" i="1"/>
  <c r="G39" i="1"/>
  <c r="G40" i="1"/>
  <c r="G36" i="1"/>
  <c r="G51" i="1"/>
  <c r="G52" i="1"/>
  <c r="G53" i="1"/>
  <c r="G54" i="1"/>
  <c r="G55" i="1"/>
  <c r="G57" i="1"/>
  <c r="G58" i="1"/>
  <c r="G47" i="1"/>
  <c r="G43" i="1" l="1"/>
  <c r="C86" i="1" s="1"/>
  <c r="G65" i="1"/>
  <c r="C88" i="1" s="1"/>
  <c r="G50" i="1"/>
  <c r="G49" i="1"/>
  <c r="G12" i="1"/>
  <c r="G70" i="1" s="1"/>
  <c r="G59" i="1" l="1"/>
  <c r="C87" i="1" s="1"/>
  <c r="G67" i="1" l="1"/>
  <c r="G68" i="1" s="1"/>
  <c r="G69" i="1" l="1"/>
  <c r="G71" i="1" s="1"/>
  <c r="C89" i="1"/>
  <c r="C90" i="1" l="1"/>
  <c r="D89" i="1" l="1"/>
  <c r="E95" i="1"/>
  <c r="D95" i="1"/>
  <c r="C95" i="1"/>
  <c r="D87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<sst xmlns="http://schemas.openxmlformats.org/spreadsheetml/2006/main" count="167" uniqueCount="121">
  <si>
    <t>RUBRO O CULTIVO</t>
  </si>
  <si>
    <t>POROTO</t>
  </si>
  <si>
    <t>RENDIMIENTO (QQM/Há.)</t>
  </si>
  <si>
    <t>VARIEDAD</t>
  </si>
  <si>
    <t>TORTOLA</t>
  </si>
  <si>
    <t>FECHA ESTIMADA  PRECIO VENTA</t>
  </si>
  <si>
    <t>MARZO-ABRIL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</si>
  <si>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</si>
  <si>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</si>
  <si>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</si>
  <si>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</si>
  <si>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</si>
  <si>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</si>
  <si>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</si>
  <si>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</si>
  <si>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</si>
  <si>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</si>
  <si>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</si>
  <si>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</si>
  <si>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</si>
  <si>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GRANIZO-LLUVIA-SEQUIA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</si>
  <si>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</si>
  <si>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</si>
  <si>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</si>
  <si>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</si>
  <si>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</si>
  <si>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</si>
  <si>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</si>
  <si>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</si>
  <si>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SIEMBRA</t>
  </si>
  <si>
    <t>JH</t>
  </si>
  <si>
    <t>OCTUBRE-NOV</t>
  </si>
  <si>
    <t>APLIC. FERTILIZANTE</t>
  </si>
  <si>
    <t>OCTUBRE-ENERO</t>
  </si>
  <si>
    <t>APLIC PESTICIDA</t>
  </si>
  <si>
    <t>OCTUBRE-FEBRERO</t>
  </si>
  <si>
    <t>RIEGOS</t>
  </si>
  <si>
    <t>ARRANCA E HILADO</t>
  </si>
  <si>
    <t>MARZO</t>
  </si>
  <si>
    <t>COSECHA-TRILLA-ENSAC.</t>
  </si>
  <si>
    <t>Subtotal Jornadas Hombre</t>
  </si>
  <si>
    <t>JORNADAS ANIMAL</t>
  </si>
  <si>
    <t>N° Jornadas</t>
  </si>
  <si>
    <t xml:space="preserve"> Precio Unitario ($)/HA</t>
  </si>
  <si>
    <t>Subtotal Jornadas Animal</t>
  </si>
  <si>
    <t>MAQUINARIA</t>
  </si>
  <si>
    <t>ARADURA</t>
  </si>
  <si>
    <t>JULIO-SEPT.</t>
  </si>
  <si>
    <t>RASTRAJES (2)</t>
  </si>
  <si>
    <t>SEPT-OCTUBRE</t>
  </si>
  <si>
    <t>SIEMBRA A MAQUINA</t>
  </si>
  <si>
    <t>OCTUBRE-NOV.</t>
  </si>
  <si>
    <t>CULTIVACION Y APORCA.</t>
  </si>
  <si>
    <t>APLICACIÓN FITOSAN</t>
  </si>
  <si>
    <t>APLICACIÓN FERTILIZ.</t>
  </si>
  <si>
    <t>COSECHA A MAQUINA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</si>
  <si>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</si>
  <si>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</si>
  <si>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</si>
  <si>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</si>
  <si>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</si>
  <si>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</si>
  <si>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</si>
  <si>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AGOSTO-SEPT.</t>
  </si>
  <si>
    <t>FERTILIZANTES</t>
  </si>
  <si>
    <t>UREA</t>
  </si>
  <si>
    <t>NOV-DIC.</t>
  </si>
  <si>
    <t>SUPERFOSF-TRIPLE</t>
  </si>
  <si>
    <t>OCT-NOV.</t>
  </si>
  <si>
    <t>INSECTICIDAS</t>
  </si>
  <si>
    <t>LORSBAN</t>
  </si>
  <si>
    <t>LIT</t>
  </si>
  <si>
    <t>OCTUBRE-NOV,</t>
  </si>
  <si>
    <t>KARATE</t>
  </si>
  <si>
    <t>ENERO-MARZO</t>
  </si>
  <si>
    <t>HERBICIDAS</t>
  </si>
  <si>
    <t>CENTURUIN 240</t>
  </si>
  <si>
    <t>OCTUBR-NOV.</t>
  </si>
  <si>
    <t>BASAGRAN</t>
  </si>
  <si>
    <t>FUNGUICIDAS</t>
  </si>
  <si>
    <t>MANZATE 200</t>
  </si>
  <si>
    <t>NOV-ENERO</t>
  </si>
  <si>
    <t>Subtotal Insumos</t>
  </si>
  <si>
    <t>OTROS</t>
  </si>
  <si>
    <t>Item</t>
  </si>
  <si>
    <t>Cantidad (Kg/l/u)</t>
  </si>
  <si>
    <t>SACOS PARA COSECHA</t>
  </si>
  <si>
    <t xml:space="preserve">UN </t>
  </si>
  <si>
    <t>HILO PARA COSER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</si>
  <si>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</si>
  <si>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</si>
  <si>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</si>
  <si>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</si>
  <si>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</si>
  <si>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</si>
  <si>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</si>
  <si>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</si>
  <si>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</si>
  <si>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</si>
  <si>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</si>
  <si>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</si>
  <si>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</si>
  <si>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</si>
  <si>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</si>
  <si>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</si>
  <si>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</si>
  <si>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</si>
  <si>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</si>
  <si>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</si>
  <si>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</si>
  <si>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</si>
  <si>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</si>
  <si>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</si>
  <si>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</si>
  <si>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</si>
  <si>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</si>
  <si>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</si>
  <si>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MARZO 2023</t>
  </si>
  <si>
    <t>HA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</si>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</sst>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_-* #,##0\ _€_-;\-* #,##0\ _€_-;_-* &quot;-&quot;??\ _€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21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6" fillId="0" borderId="10" xfId="3" applyFont="1" applyBorder="1" applyAlignment="1">
      <alignment horizontal="left"/>
    </xf>
    <xf numFmtId="0" fontId="3" fillId="0" borderId="10" xfId="3" applyFont="1" applyBorder="1" applyAlignment="1">
      <alignment horizontal="center" wrapText="1"/>
    </xf>
    <xf numFmtId="0" fontId="3" fillId="0" borderId="10" xfId="3" applyFont="1" applyBorder="1" applyAlignment="1">
      <alignment horizontal="left" wrapText="1"/>
    </xf>
    <xf numFmtId="0" fontId="6" fillId="0" borderId="10" xfId="3" applyFont="1" applyBorder="1" applyAlignment="1">
      <alignment horizontal="center"/>
    </xf>
    <xf numFmtId="168" fontId="3" fillId="0" borderId="10" xfId="4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6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4" fillId="2" borderId="1" xfId="0" applyFont="1" applyFill="1" applyBorder="1"/>
    <xf numFmtId="0" fontId="3" fillId="2" borderId="1" xfId="0" applyFont="1" applyFill="1" applyBorder="1"/>
    <xf numFmtId="0" fontId="0" fillId="0" borderId="1" xfId="0" applyNumberFormat="1" applyBorder="1" applyAlignment="1">
      <alignment horizontal="right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3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0" fontId="9" fillId="2" borderId="1" xfId="0" applyFont="1" applyFill="1" applyBorder="1"/>
    <xf numFmtId="0" fontId="17" fillId="2" borderId="1" xfId="0" applyFont="1" applyFill="1" applyBorder="1"/>
    <xf numFmtId="3" fontId="17" fillId="2" borderId="1" xfId="0" applyNumberFormat="1" applyFont="1" applyFill="1" applyBorder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/>
    <xf numFmtId="3" fontId="16" fillId="2" borderId="1" xfId="0" applyNumberFormat="1" applyFont="1" applyFill="1" applyBorder="1"/>
    <xf numFmtId="0" fontId="20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3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3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3" fillId="2" borderId="9" xfId="0" applyFont="1" applyFill="1" applyBorder="1"/>
    <xf numFmtId="0" fontId="14" fillId="8" borderId="10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7" borderId="10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horizontal="center" vertical="center" wrapText="1"/>
    </xf>
    <xf numFmtId="169" fontId="3" fillId="2" borderId="10" xfId="0" applyNumberFormat="1" applyFont="1" applyFill="1" applyBorder="1"/>
    <xf numFmtId="0" fontId="18" fillId="3" borderId="1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/>
    </xf>
    <xf numFmtId="49" fontId="17" fillId="3" borderId="1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167" fontId="3" fillId="2" borderId="10" xfId="0" applyNumberFormat="1" applyFont="1" applyFill="1" applyBorder="1"/>
    <xf numFmtId="0" fontId="3" fillId="2" borderId="10" xfId="0" applyFont="1" applyFill="1" applyBorder="1"/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5" fontId="8" fillId="5" borderId="18" xfId="0" applyNumberFormat="1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6" fillId="3" borderId="19" xfId="0" applyNumberFormat="1" applyFont="1" applyFill="1" applyBorder="1" applyAlignment="1">
      <alignment horizontal="left" vertical="center"/>
    </xf>
    <xf numFmtId="49" fontId="16" fillId="3" borderId="20" xfId="0" applyNumberFormat="1" applyFont="1" applyFill="1" applyBorder="1" applyAlignment="1">
      <alignment horizontal="left" vertical="center"/>
    </xf>
    <xf numFmtId="49" fontId="8" fillId="3" borderId="19" xfId="0" applyNumberFormat="1" applyFont="1" applyFill="1" applyBorder="1" applyAlignment="1">
      <alignment horizontal="left" vertical="center"/>
    </xf>
    <xf numFmtId="49" fontId="8" fillId="3" borderId="20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right" wrapText="1"/>
    </xf>
    <xf numFmtId="49" fontId="3" fillId="0" borderId="10" xfId="0" applyNumberFormat="1" applyFont="1" applyFill="1" applyBorder="1" applyAlignment="1">
      <alignment horizontal="right" vertical="center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66" zoomScaleNormal="166" workbookViewId="0">
      <selection activeCell="C14" sqref="C14"/>
    </sheetView>
  </sheetViews>
  <sheetFormatPr baseColWidth="10" defaultColWidth="10.85546875" defaultRowHeight="11.25" customHeight="1"/>
  <cols>
    <col min="1" max="1" width="9.855468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4" t="s">
        <v>0</v>
      </c>
      <c r="C9" s="105" t="s">
        <v>1</v>
      </c>
      <c r="D9" s="49"/>
      <c r="E9" s="125" t="s">
        <v>2</v>
      </c>
      <c r="F9" s="126"/>
      <c r="G9" s="12">
        <v>25</v>
      </c>
    </row>
    <row r="10" spans="1:7" ht="15">
      <c r="A10" s="3"/>
      <c r="B10" s="22" t="s">
        <v>3</v>
      </c>
      <c r="C10" s="23" t="s">
        <v>4</v>
      </c>
      <c r="D10" s="27"/>
      <c r="E10" s="123" t="s">
        <v>5</v>
      </c>
      <c r="F10" s="124"/>
      <c r="G10" s="24" t="s">
        <v>6</v>
      </c>
    </row>
    <row r="11" spans="1:7" ht="12.75" customHeight="1">
      <c r="A11" s="3"/>
      <c r="B11" s="22" t="s">
        <v>7</v>
      </c>
      <c r="C11" s="24" t="s">
        <v>8</v>
      </c>
      <c r="D11" s="27"/>
      <c r="E11" s="123" t="s">
        <v>9</v>
      </c>
      <c r="F11" s="124"/>
      <c r="G11" s="106">
        <v>110000</v>
      </c>
    </row>
    <row r="12" spans="1:7" ht="11.25" customHeight="1">
      <c r="A12" s="3"/>
      <c r="B12" s="22" t="s">
        <v>10</v>
      </c>
      <c r="C12" s="135" t="s">
        <v>11</v>
      </c>
      <c r="D12" s="27"/>
      <c r="E12" s="18" t="s">
        <v>12</v>
      </c>
      <c r="F12" s="107"/>
      <c r="G12" s="10">
        <f>(G9*G11)</f>
        <v>2750000</v>
      </c>
    </row>
    <row r="13" spans="1:7" ht="11.25" customHeight="1">
      <c r="A13" s="3"/>
      <c r="B13" s="22" t="s">
        <v>13</v>
      </c>
      <c r="C13" s="136" t="s">
        <v>119</v>
      </c>
      <c r="D13" s="27"/>
      <c r="E13" s="123" t="s">
        <v>14</v>
      </c>
      <c r="F13" s="124"/>
      <c r="G13" s="24" t="s">
        <v>15</v>
      </c>
    </row>
    <row r="14" spans="1:7" ht="38.25">
      <c r="A14" s="3"/>
      <c r="B14" s="22" t="s">
        <v>16</v>
      </c>
      <c r="C14" s="136" t="s">
        <v>120</v>
      </c>
      <c r="D14" s="27"/>
      <c r="E14" s="123" t="s">
        <v>17</v>
      </c>
      <c r="F14" s="124"/>
      <c r="G14" s="24" t="s">
        <v>6</v>
      </c>
    </row>
    <row r="15" spans="1:7" ht="15" customHeight="1">
      <c r="A15" s="3"/>
      <c r="B15" s="22" t="s">
        <v>18</v>
      </c>
      <c r="C15" s="136" t="s">
        <v>117</v>
      </c>
      <c r="D15" s="27"/>
      <c r="E15" s="127" t="s">
        <v>19</v>
      </c>
      <c r="F15" s="128"/>
      <c r="G15" s="25" t="s">
        <v>20</v>
      </c>
    </row>
    <row r="16" spans="1:7" ht="12" customHeight="1">
      <c r="A16" s="3"/>
      <c r="B16" s="30"/>
      <c r="C16" s="31"/>
      <c r="D16" s="26"/>
      <c r="E16" s="26"/>
      <c r="F16" s="26"/>
      <c r="G16" s="32"/>
    </row>
    <row r="17" spans="1:8" ht="12" customHeight="1">
      <c r="A17" s="3"/>
      <c r="B17" s="129" t="s">
        <v>21</v>
      </c>
      <c r="C17" s="130"/>
      <c r="D17" s="130"/>
      <c r="E17" s="130"/>
      <c r="F17" s="130"/>
      <c r="G17" s="130"/>
    </row>
    <row r="18" spans="1:8" ht="12" customHeight="1">
      <c r="A18" s="3"/>
      <c r="B18" s="26"/>
      <c r="C18" s="33"/>
      <c r="D18" s="33"/>
      <c r="E18" s="33"/>
      <c r="F18" s="26"/>
      <c r="G18" s="26"/>
    </row>
    <row r="19" spans="1:8" ht="12" customHeight="1">
      <c r="A19" s="3"/>
      <c r="B19" s="81" t="s">
        <v>22</v>
      </c>
      <c r="C19" s="34"/>
      <c r="D19" s="34"/>
      <c r="E19" s="34"/>
      <c r="F19" s="34"/>
      <c r="G19" s="34"/>
    </row>
    <row r="20" spans="1:8" ht="24" customHeight="1">
      <c r="A20" s="3"/>
      <c r="B20" s="84" t="s">
        <v>23</v>
      </c>
      <c r="C20" s="84" t="s">
        <v>24</v>
      </c>
      <c r="D20" s="84" t="s">
        <v>25</v>
      </c>
      <c r="E20" s="84" t="s">
        <v>26</v>
      </c>
      <c r="F20" s="84" t="s">
        <v>27</v>
      </c>
      <c r="G20" s="84" t="s">
        <v>28</v>
      </c>
    </row>
    <row r="21" spans="1:8" ht="12.75" customHeight="1">
      <c r="A21" s="3"/>
      <c r="B21" s="4" t="s">
        <v>29</v>
      </c>
      <c r="C21" s="5" t="s">
        <v>30</v>
      </c>
      <c r="D21" s="7">
        <v>0.5</v>
      </c>
      <c r="E21" s="5" t="s">
        <v>31</v>
      </c>
      <c r="F21" s="8">
        <v>35000</v>
      </c>
      <c r="G21" s="8">
        <f>D21*F21</f>
        <v>17500</v>
      </c>
      <c r="H21" s="28"/>
    </row>
    <row r="22" spans="1:8" ht="12.75" customHeight="1">
      <c r="A22" s="3"/>
      <c r="B22" s="6" t="s">
        <v>32</v>
      </c>
      <c r="C22" s="5" t="s">
        <v>30</v>
      </c>
      <c r="D22" s="5">
        <v>0.2</v>
      </c>
      <c r="E22" s="5" t="s">
        <v>33</v>
      </c>
      <c r="F22" s="8">
        <v>35000</v>
      </c>
      <c r="G22" s="8">
        <f t="shared" ref="G22:G26" si="0">D22*F22</f>
        <v>7000</v>
      </c>
    </row>
    <row r="23" spans="1:8" ht="12.75" customHeight="1">
      <c r="A23" s="3"/>
      <c r="B23" s="6" t="s">
        <v>34</v>
      </c>
      <c r="C23" s="5" t="s">
        <v>30</v>
      </c>
      <c r="D23" s="5">
        <v>0.2</v>
      </c>
      <c r="E23" s="5" t="s">
        <v>35</v>
      </c>
      <c r="F23" s="8">
        <v>35000</v>
      </c>
      <c r="G23" s="8">
        <f t="shared" si="0"/>
        <v>7000</v>
      </c>
      <c r="H23" s="28"/>
    </row>
    <row r="24" spans="1:8" ht="12.75" customHeight="1">
      <c r="A24" s="3"/>
      <c r="B24" s="4" t="s">
        <v>36</v>
      </c>
      <c r="C24" s="5" t="s">
        <v>30</v>
      </c>
      <c r="D24" s="7">
        <v>6</v>
      </c>
      <c r="E24" s="5" t="s">
        <v>33</v>
      </c>
      <c r="F24" s="8">
        <v>35000</v>
      </c>
      <c r="G24" s="8">
        <f t="shared" si="0"/>
        <v>210000</v>
      </c>
      <c r="H24" s="28"/>
    </row>
    <row r="25" spans="1:8" ht="12.75" customHeight="1">
      <c r="A25" s="3"/>
      <c r="B25" s="4" t="s">
        <v>37</v>
      </c>
      <c r="C25" s="7" t="s">
        <v>30</v>
      </c>
      <c r="D25" s="7">
        <v>2</v>
      </c>
      <c r="E25" s="7" t="s">
        <v>38</v>
      </c>
      <c r="F25" s="8">
        <v>35000</v>
      </c>
      <c r="G25" s="8">
        <f t="shared" si="0"/>
        <v>70000</v>
      </c>
      <c r="H25" s="28"/>
    </row>
    <row r="26" spans="1:8" ht="12.75" customHeight="1">
      <c r="A26" s="3"/>
      <c r="B26" s="4" t="s">
        <v>39</v>
      </c>
      <c r="C26" s="7" t="s">
        <v>30</v>
      </c>
      <c r="D26" s="7">
        <v>1</v>
      </c>
      <c r="E26" s="7" t="s">
        <v>6</v>
      </c>
      <c r="F26" s="8">
        <v>35000</v>
      </c>
      <c r="G26" s="8">
        <f t="shared" si="0"/>
        <v>35000</v>
      </c>
      <c r="H26" s="28"/>
    </row>
    <row r="27" spans="1:8" ht="12.75" customHeight="1">
      <c r="A27" s="3"/>
      <c r="B27" s="131" t="s">
        <v>40</v>
      </c>
      <c r="C27" s="132"/>
      <c r="D27" s="102"/>
      <c r="E27" s="102"/>
      <c r="F27" s="103"/>
      <c r="G27" s="98">
        <f>SUM(G21:G26)</f>
        <v>346500</v>
      </c>
    </row>
    <row r="28" spans="1:8" ht="12" customHeight="1">
      <c r="A28" s="3"/>
      <c r="B28" s="50"/>
      <c r="C28" s="50"/>
      <c r="D28" s="50"/>
      <c r="E28" s="50"/>
      <c r="F28" s="51"/>
      <c r="G28" s="51"/>
    </row>
    <row r="29" spans="1:8" ht="12" customHeight="1">
      <c r="A29" s="3"/>
      <c r="B29" s="89" t="s">
        <v>41</v>
      </c>
      <c r="C29" s="52"/>
      <c r="D29" s="52"/>
      <c r="E29" s="52"/>
      <c r="F29" s="53"/>
      <c r="G29" s="53"/>
    </row>
    <row r="30" spans="1:8" ht="24" customHeight="1">
      <c r="A30" s="3"/>
      <c r="B30" s="91" t="s">
        <v>23</v>
      </c>
      <c r="C30" s="90" t="s">
        <v>24</v>
      </c>
      <c r="D30" s="90" t="s">
        <v>42</v>
      </c>
      <c r="E30" s="91" t="s">
        <v>26</v>
      </c>
      <c r="F30" s="90" t="s">
        <v>43</v>
      </c>
      <c r="G30" s="91" t="s">
        <v>28</v>
      </c>
    </row>
    <row r="31" spans="1:8" ht="12" customHeight="1">
      <c r="A31" s="3"/>
      <c r="B31" s="99"/>
      <c r="C31" s="100"/>
      <c r="D31" s="100"/>
      <c r="E31" s="100"/>
      <c r="F31" s="101"/>
      <c r="G31" s="101"/>
    </row>
    <row r="32" spans="1:8" ht="12" customHeight="1">
      <c r="A32" s="3"/>
      <c r="B32" s="131" t="s">
        <v>44</v>
      </c>
      <c r="C32" s="132"/>
      <c r="D32" s="96"/>
      <c r="E32" s="96"/>
      <c r="F32" s="97"/>
      <c r="G32" s="97"/>
    </row>
    <row r="33" spans="1:11" ht="12" customHeight="1">
      <c r="A33" s="3"/>
      <c r="B33" s="50"/>
      <c r="C33" s="50"/>
      <c r="D33" s="50"/>
      <c r="E33" s="50"/>
      <c r="F33" s="51"/>
      <c r="G33" s="51"/>
    </row>
    <row r="34" spans="1:11" ht="12" customHeight="1">
      <c r="A34" s="3"/>
      <c r="B34" s="89" t="s">
        <v>45</v>
      </c>
      <c r="C34" s="52"/>
      <c r="D34" s="52"/>
      <c r="E34" s="52"/>
      <c r="F34" s="53"/>
      <c r="G34" s="53"/>
    </row>
    <row r="35" spans="1:11" ht="24" customHeight="1">
      <c r="A35" s="3"/>
      <c r="B35" s="91" t="s">
        <v>23</v>
      </c>
      <c r="C35" s="91" t="s">
        <v>24</v>
      </c>
      <c r="D35" s="93" t="s">
        <v>25</v>
      </c>
      <c r="E35" s="91" t="s">
        <v>26</v>
      </c>
      <c r="F35" s="90" t="s">
        <v>43</v>
      </c>
      <c r="G35" s="91" t="s">
        <v>28</v>
      </c>
    </row>
    <row r="36" spans="1:11" ht="12.75" customHeight="1">
      <c r="A36" s="3"/>
      <c r="B36" s="13" t="s">
        <v>46</v>
      </c>
      <c r="C36" s="9" t="s">
        <v>118</v>
      </c>
      <c r="D36" s="94">
        <v>1</v>
      </c>
      <c r="E36" s="9" t="s">
        <v>47</v>
      </c>
      <c r="F36" s="10">
        <v>75000</v>
      </c>
      <c r="G36" s="10">
        <f>D36*F36</f>
        <v>75000</v>
      </c>
    </row>
    <row r="37" spans="1:11" ht="12.75" customHeight="1">
      <c r="A37" s="3"/>
      <c r="B37" s="13" t="s">
        <v>48</v>
      </c>
      <c r="C37" s="9" t="s">
        <v>118</v>
      </c>
      <c r="D37" s="94">
        <v>2</v>
      </c>
      <c r="E37" s="9" t="s">
        <v>49</v>
      </c>
      <c r="F37" s="10">
        <v>55000</v>
      </c>
      <c r="G37" s="10">
        <f t="shared" ref="G37:G41" si="1">D37*F37</f>
        <v>110000</v>
      </c>
    </row>
    <row r="38" spans="1:11" ht="12.75" customHeight="1">
      <c r="A38" s="3"/>
      <c r="B38" s="13" t="s">
        <v>50</v>
      </c>
      <c r="C38" s="9" t="s">
        <v>118</v>
      </c>
      <c r="D38" s="94">
        <v>1</v>
      </c>
      <c r="E38" s="9" t="s">
        <v>51</v>
      </c>
      <c r="F38" s="10">
        <v>45000</v>
      </c>
      <c r="G38" s="10">
        <f t="shared" si="1"/>
        <v>45000</v>
      </c>
    </row>
    <row r="39" spans="1:11" ht="12.75" customHeight="1">
      <c r="A39" s="3"/>
      <c r="B39" s="13" t="s">
        <v>52</v>
      </c>
      <c r="C39" s="9" t="s">
        <v>118</v>
      </c>
      <c r="D39" s="94">
        <v>1</v>
      </c>
      <c r="E39" s="9" t="s">
        <v>51</v>
      </c>
      <c r="F39" s="10">
        <v>40000</v>
      </c>
      <c r="G39" s="10">
        <f t="shared" si="1"/>
        <v>40000</v>
      </c>
    </row>
    <row r="40" spans="1:11" ht="12.75" customHeight="1">
      <c r="A40" s="3"/>
      <c r="B40" s="13" t="s">
        <v>53</v>
      </c>
      <c r="C40" s="9" t="s">
        <v>118</v>
      </c>
      <c r="D40" s="94">
        <v>1</v>
      </c>
      <c r="E40" s="9" t="s">
        <v>33</v>
      </c>
      <c r="F40" s="10">
        <v>25000</v>
      </c>
      <c r="G40" s="10">
        <f t="shared" si="1"/>
        <v>25000</v>
      </c>
    </row>
    <row r="41" spans="1:11" ht="12.75" customHeight="1">
      <c r="A41" s="3"/>
      <c r="B41" s="13" t="s">
        <v>54</v>
      </c>
      <c r="C41" s="9" t="s">
        <v>118</v>
      </c>
      <c r="D41" s="94">
        <v>1</v>
      </c>
      <c r="E41" s="9" t="s">
        <v>33</v>
      </c>
      <c r="F41" s="10">
        <v>25000</v>
      </c>
      <c r="G41" s="10">
        <f t="shared" si="1"/>
        <v>25000</v>
      </c>
    </row>
    <row r="42" spans="1:11" ht="12.75" customHeight="1">
      <c r="A42" s="3"/>
      <c r="B42" s="83" t="s">
        <v>55</v>
      </c>
      <c r="C42" s="9" t="s">
        <v>118</v>
      </c>
      <c r="D42" s="94">
        <v>1</v>
      </c>
      <c r="E42" s="95" t="s">
        <v>6</v>
      </c>
      <c r="F42" s="10">
        <v>120000</v>
      </c>
      <c r="G42" s="12">
        <f>(D42*F42)</f>
        <v>120000</v>
      </c>
    </row>
    <row r="43" spans="1:11" ht="12.75" customHeight="1">
      <c r="A43" s="3"/>
      <c r="B43" s="92" t="s">
        <v>56</v>
      </c>
      <c r="C43" s="96"/>
      <c r="D43" s="96"/>
      <c r="E43" s="96"/>
      <c r="F43" s="97"/>
      <c r="G43" s="98">
        <f>SUM(G36:G42)</f>
        <v>440000</v>
      </c>
    </row>
    <row r="44" spans="1:11" ht="12" customHeight="1">
      <c r="A44" s="3"/>
      <c r="B44" s="56"/>
      <c r="C44" s="56"/>
      <c r="D44" s="56"/>
      <c r="E44" s="56"/>
      <c r="F44" s="57"/>
      <c r="G44" s="57"/>
    </row>
    <row r="45" spans="1:11" ht="12" customHeight="1">
      <c r="A45" s="3"/>
      <c r="B45" s="89" t="s">
        <v>57</v>
      </c>
      <c r="C45" s="54"/>
      <c r="D45" s="54"/>
      <c r="E45" s="54"/>
      <c r="F45" s="55"/>
      <c r="G45" s="55"/>
    </row>
    <row r="46" spans="1:11" ht="24" customHeight="1">
      <c r="A46" s="3"/>
      <c r="B46" s="90" t="s">
        <v>58</v>
      </c>
      <c r="C46" s="90" t="s">
        <v>59</v>
      </c>
      <c r="D46" s="90" t="s">
        <v>60</v>
      </c>
      <c r="E46" s="90" t="s">
        <v>26</v>
      </c>
      <c r="F46" s="90" t="s">
        <v>27</v>
      </c>
      <c r="G46" s="90" t="s">
        <v>28</v>
      </c>
      <c r="K46" s="2"/>
    </row>
    <row r="47" spans="1:11" ht="12.75" customHeight="1">
      <c r="A47" s="3"/>
      <c r="B47" s="16" t="s">
        <v>61</v>
      </c>
      <c r="C47" s="15" t="s">
        <v>62</v>
      </c>
      <c r="D47" s="15">
        <v>120</v>
      </c>
      <c r="E47" s="15" t="s">
        <v>63</v>
      </c>
      <c r="F47" s="120">
        <v>1600</v>
      </c>
      <c r="G47" s="120">
        <f>D47*F47</f>
        <v>192000</v>
      </c>
      <c r="K47" s="2"/>
    </row>
    <row r="48" spans="1:11" ht="12.75" customHeight="1">
      <c r="A48" s="3"/>
      <c r="B48" s="16" t="s">
        <v>64</v>
      </c>
      <c r="C48" s="14"/>
      <c r="D48" s="20"/>
      <c r="E48" s="20"/>
      <c r="F48" s="14"/>
      <c r="G48" s="14"/>
      <c r="K48" s="2"/>
    </row>
    <row r="49" spans="1:7" ht="12.75" customHeight="1">
      <c r="A49" s="3"/>
      <c r="B49" s="13" t="s">
        <v>65</v>
      </c>
      <c r="C49" s="11" t="s">
        <v>62</v>
      </c>
      <c r="D49" s="21">
        <v>100</v>
      </c>
      <c r="E49" s="11" t="s">
        <v>66</v>
      </c>
      <c r="F49" s="12">
        <v>1000</v>
      </c>
      <c r="G49" s="12">
        <f>(D49*F49)</f>
        <v>100000</v>
      </c>
    </row>
    <row r="50" spans="1:7" ht="12.75" customHeight="1">
      <c r="A50" s="3"/>
      <c r="B50" s="13" t="s">
        <v>67</v>
      </c>
      <c r="C50" s="11" t="s">
        <v>62</v>
      </c>
      <c r="D50" s="21">
        <v>300</v>
      </c>
      <c r="E50" s="11" t="s">
        <v>68</v>
      </c>
      <c r="F50" s="12">
        <v>1400</v>
      </c>
      <c r="G50" s="12">
        <f>(D50*F50)</f>
        <v>420000</v>
      </c>
    </row>
    <row r="51" spans="1:7" ht="12.75" customHeight="1">
      <c r="A51" s="3"/>
      <c r="B51" s="17" t="s">
        <v>69</v>
      </c>
      <c r="C51" s="11"/>
      <c r="D51" s="21"/>
      <c r="E51" s="11"/>
      <c r="F51" s="12"/>
      <c r="G51" s="12">
        <f t="shared" ref="G51:G58" si="2">(D51*F51)</f>
        <v>0</v>
      </c>
    </row>
    <row r="52" spans="1:7" ht="12.75" customHeight="1">
      <c r="A52" s="3"/>
      <c r="B52" s="18" t="s">
        <v>70</v>
      </c>
      <c r="C52" s="19" t="s">
        <v>71</v>
      </c>
      <c r="D52" s="19">
        <v>1</v>
      </c>
      <c r="E52" s="11" t="s">
        <v>72</v>
      </c>
      <c r="F52" s="12">
        <v>15300</v>
      </c>
      <c r="G52" s="12">
        <f t="shared" si="2"/>
        <v>15300</v>
      </c>
    </row>
    <row r="53" spans="1:7" ht="12.75" customHeight="1">
      <c r="A53" s="3"/>
      <c r="B53" s="18" t="s">
        <v>73</v>
      </c>
      <c r="C53" s="19" t="s">
        <v>71</v>
      </c>
      <c r="D53" s="19">
        <v>1.5</v>
      </c>
      <c r="E53" s="11" t="s">
        <v>74</v>
      </c>
      <c r="F53" s="12">
        <v>47000</v>
      </c>
      <c r="G53" s="12">
        <f t="shared" si="2"/>
        <v>70500</v>
      </c>
    </row>
    <row r="54" spans="1:7" ht="12.75" customHeight="1">
      <c r="A54" s="3"/>
      <c r="B54" s="17" t="s">
        <v>75</v>
      </c>
      <c r="C54" s="19"/>
      <c r="D54" s="19"/>
      <c r="E54" s="19"/>
      <c r="F54" s="12"/>
      <c r="G54" s="12">
        <f t="shared" si="2"/>
        <v>0</v>
      </c>
    </row>
    <row r="55" spans="1:7" ht="12.75" customHeight="1">
      <c r="A55" s="3"/>
      <c r="B55" s="18" t="s">
        <v>76</v>
      </c>
      <c r="C55" s="19" t="s">
        <v>71</v>
      </c>
      <c r="D55" s="19">
        <v>0.5</v>
      </c>
      <c r="E55" s="19" t="s">
        <v>77</v>
      </c>
      <c r="F55" s="12">
        <v>53500</v>
      </c>
      <c r="G55" s="12">
        <f t="shared" si="2"/>
        <v>26750</v>
      </c>
    </row>
    <row r="56" spans="1:7" ht="12.75" customHeight="1">
      <c r="A56" s="3"/>
      <c r="B56" s="18" t="s">
        <v>78</v>
      </c>
      <c r="C56" s="19" t="s">
        <v>71</v>
      </c>
      <c r="D56" s="19">
        <v>2</v>
      </c>
      <c r="E56" s="19" t="s">
        <v>77</v>
      </c>
      <c r="F56" s="12">
        <v>32000</v>
      </c>
      <c r="G56" s="12">
        <f t="shared" si="2"/>
        <v>64000</v>
      </c>
    </row>
    <row r="57" spans="1:7" ht="12.75" customHeight="1">
      <c r="A57" s="3"/>
      <c r="B57" s="17" t="s">
        <v>79</v>
      </c>
      <c r="C57" s="19"/>
      <c r="D57" s="19"/>
      <c r="E57" s="19"/>
      <c r="F57" s="12"/>
      <c r="G57" s="12">
        <f t="shared" si="2"/>
        <v>0</v>
      </c>
    </row>
    <row r="58" spans="1:7" ht="12.75" customHeight="1">
      <c r="A58" s="3"/>
      <c r="B58" s="18" t="s">
        <v>80</v>
      </c>
      <c r="C58" s="19" t="s">
        <v>62</v>
      </c>
      <c r="D58" s="19">
        <v>4</v>
      </c>
      <c r="E58" s="19" t="s">
        <v>81</v>
      </c>
      <c r="F58" s="12">
        <v>8500</v>
      </c>
      <c r="G58" s="12">
        <f t="shared" si="2"/>
        <v>34000</v>
      </c>
    </row>
    <row r="59" spans="1:7" ht="13.5" customHeight="1">
      <c r="A59" s="3"/>
      <c r="B59" s="133" t="s">
        <v>82</v>
      </c>
      <c r="C59" s="134"/>
      <c r="D59" s="86"/>
      <c r="E59" s="86"/>
      <c r="F59" s="87"/>
      <c r="G59" s="88">
        <f>SUM(G47:G58)</f>
        <v>922550</v>
      </c>
    </row>
    <row r="60" spans="1:7" ht="12" customHeight="1">
      <c r="A60" s="3"/>
      <c r="B60" s="26"/>
      <c r="C60" s="26"/>
      <c r="D60" s="26"/>
      <c r="E60" s="36"/>
      <c r="F60" s="29"/>
      <c r="G60" s="29"/>
    </row>
    <row r="61" spans="1:7" ht="12" customHeight="1">
      <c r="A61" s="3"/>
      <c r="B61" s="81" t="s">
        <v>83</v>
      </c>
      <c r="C61" s="35"/>
      <c r="D61" s="35"/>
      <c r="E61" s="35"/>
      <c r="F61" s="34"/>
      <c r="G61" s="34"/>
    </row>
    <row r="62" spans="1:7" ht="24" customHeight="1">
      <c r="A62" s="3"/>
      <c r="B62" s="82" t="s">
        <v>84</v>
      </c>
      <c r="C62" s="84" t="s">
        <v>59</v>
      </c>
      <c r="D62" s="84" t="s">
        <v>85</v>
      </c>
      <c r="E62" s="82" t="s">
        <v>26</v>
      </c>
      <c r="F62" s="84" t="s">
        <v>27</v>
      </c>
      <c r="G62" s="82" t="s">
        <v>28</v>
      </c>
    </row>
    <row r="63" spans="1:7" ht="12.75" customHeight="1">
      <c r="A63" s="3"/>
      <c r="B63" s="83" t="s">
        <v>86</v>
      </c>
      <c r="C63" s="11" t="s">
        <v>87</v>
      </c>
      <c r="D63" s="12">
        <v>120</v>
      </c>
      <c r="E63" s="9" t="s">
        <v>6</v>
      </c>
      <c r="F63" s="12">
        <v>185</v>
      </c>
      <c r="G63" s="12">
        <f t="shared" ref="G63:G64" si="3">(D63*F63)</f>
        <v>22200</v>
      </c>
    </row>
    <row r="64" spans="1:7" ht="12.75" customHeight="1">
      <c r="A64" s="3"/>
      <c r="B64" s="83" t="s">
        <v>88</v>
      </c>
      <c r="C64" s="11" t="s">
        <v>89</v>
      </c>
      <c r="D64" s="85">
        <v>1</v>
      </c>
      <c r="E64" s="9" t="s">
        <v>6</v>
      </c>
      <c r="F64" s="12">
        <v>4000</v>
      </c>
      <c r="G64" s="12">
        <f t="shared" si="3"/>
        <v>4000</v>
      </c>
    </row>
    <row r="65" spans="1:7" ht="13.5" customHeight="1">
      <c r="A65" s="3"/>
      <c r="B65" s="133" t="s">
        <v>90</v>
      </c>
      <c r="C65" s="134"/>
      <c r="D65" s="86"/>
      <c r="E65" s="86"/>
      <c r="F65" s="87"/>
      <c r="G65" s="88">
        <f>SUM(G63:G64)</f>
        <v>26200</v>
      </c>
    </row>
    <row r="66" spans="1:7" ht="12" customHeight="1">
      <c r="A66" s="3"/>
      <c r="B66" s="26"/>
      <c r="C66" s="26"/>
      <c r="D66" s="26"/>
      <c r="E66" s="26"/>
      <c r="F66" s="29"/>
      <c r="G66" s="29"/>
    </row>
    <row r="67" spans="1:7" ht="12" customHeight="1">
      <c r="A67" s="3"/>
      <c r="B67" s="110" t="s">
        <v>91</v>
      </c>
      <c r="C67" s="111"/>
      <c r="D67" s="111"/>
      <c r="E67" s="111"/>
      <c r="F67" s="111"/>
      <c r="G67" s="112">
        <f>G27+G43+G59+G65</f>
        <v>1735250</v>
      </c>
    </row>
    <row r="68" spans="1:7" ht="12" customHeight="1">
      <c r="A68" s="3"/>
      <c r="B68" s="113" t="s">
        <v>92</v>
      </c>
      <c r="C68" s="109"/>
      <c r="D68" s="109"/>
      <c r="E68" s="109"/>
      <c r="F68" s="109"/>
      <c r="G68" s="114">
        <f>G67*0.05</f>
        <v>86762.5</v>
      </c>
    </row>
    <row r="69" spans="1:7" ht="12" customHeight="1">
      <c r="A69" s="3"/>
      <c r="B69" s="115" t="s">
        <v>93</v>
      </c>
      <c r="C69" s="108"/>
      <c r="D69" s="108"/>
      <c r="E69" s="108"/>
      <c r="F69" s="108"/>
      <c r="G69" s="116">
        <f>G68+G67</f>
        <v>1822012.5</v>
      </c>
    </row>
    <row r="70" spans="1:7" ht="12" customHeight="1">
      <c r="A70" s="3"/>
      <c r="B70" s="113" t="s">
        <v>94</v>
      </c>
      <c r="C70" s="109"/>
      <c r="D70" s="109"/>
      <c r="E70" s="109"/>
      <c r="F70" s="109"/>
      <c r="G70" s="114">
        <f>G12</f>
        <v>2750000</v>
      </c>
    </row>
    <row r="71" spans="1:7" ht="12" customHeight="1">
      <c r="A71" s="3"/>
      <c r="B71" s="117" t="s">
        <v>95</v>
      </c>
      <c r="C71" s="118"/>
      <c r="D71" s="118"/>
      <c r="E71" s="118"/>
      <c r="F71" s="118"/>
      <c r="G71" s="119">
        <f>G70-G69</f>
        <v>927987.5</v>
      </c>
    </row>
    <row r="72" spans="1:7" ht="12" customHeight="1">
      <c r="A72" s="3"/>
      <c r="B72" s="39" t="s">
        <v>96</v>
      </c>
      <c r="C72" s="37"/>
      <c r="D72" s="37"/>
      <c r="E72" s="37"/>
      <c r="F72" s="43"/>
      <c r="G72" s="44"/>
    </row>
    <row r="73" spans="1:7" ht="12.75" customHeight="1" thickBot="1">
      <c r="A73" s="3"/>
      <c r="B73" s="40"/>
      <c r="C73" s="37"/>
      <c r="D73" s="37"/>
      <c r="E73" s="37"/>
      <c r="F73" s="43"/>
      <c r="G73" s="44"/>
    </row>
    <row r="74" spans="1:7" ht="12" customHeight="1">
      <c r="A74" s="3"/>
      <c r="B74" s="59" t="s">
        <v>97</v>
      </c>
      <c r="C74" s="60"/>
      <c r="D74" s="60"/>
      <c r="E74" s="60"/>
      <c r="F74" s="61"/>
      <c r="G74" s="44"/>
    </row>
    <row r="75" spans="1:7" ht="12" customHeight="1">
      <c r="A75" s="3"/>
      <c r="B75" s="62" t="s">
        <v>98</v>
      </c>
      <c r="C75" s="38"/>
      <c r="D75" s="38"/>
      <c r="E75" s="38"/>
      <c r="F75" s="63"/>
      <c r="G75" s="44"/>
    </row>
    <row r="76" spans="1:7" ht="12" customHeight="1">
      <c r="A76" s="3"/>
      <c r="B76" s="62" t="s">
        <v>99</v>
      </c>
      <c r="C76" s="38"/>
      <c r="D76" s="38"/>
      <c r="E76" s="38"/>
      <c r="F76" s="63"/>
      <c r="G76" s="44"/>
    </row>
    <row r="77" spans="1:7" ht="12" customHeight="1">
      <c r="A77" s="3"/>
      <c r="B77" s="62" t="s">
        <v>100</v>
      </c>
      <c r="C77" s="38"/>
      <c r="D77" s="38"/>
      <c r="E77" s="38"/>
      <c r="F77" s="63"/>
      <c r="G77" s="44"/>
    </row>
    <row r="78" spans="1:7" ht="12" customHeight="1">
      <c r="A78" s="3"/>
      <c r="B78" s="62" t="s">
        <v>101</v>
      </c>
      <c r="C78" s="38"/>
      <c r="D78" s="38"/>
      <c r="E78" s="38"/>
      <c r="F78" s="63"/>
      <c r="G78" s="44"/>
    </row>
    <row r="79" spans="1:7" ht="12" customHeight="1">
      <c r="A79" s="3"/>
      <c r="B79" s="62" t="s">
        <v>102</v>
      </c>
      <c r="C79" s="38"/>
      <c r="D79" s="38"/>
      <c r="E79" s="38"/>
      <c r="F79" s="63"/>
      <c r="G79" s="44"/>
    </row>
    <row r="80" spans="1:7" ht="12.75" customHeight="1" thickBot="1">
      <c r="A80" s="3"/>
      <c r="B80" s="64" t="s">
        <v>103</v>
      </c>
      <c r="C80" s="65"/>
      <c r="D80" s="65"/>
      <c r="E80" s="65"/>
      <c r="F80" s="66"/>
      <c r="G80" s="44"/>
    </row>
    <row r="81" spans="1:7" ht="12.75" customHeight="1">
      <c r="A81" s="3"/>
      <c r="B81" s="40"/>
      <c r="C81" s="38"/>
      <c r="D81" s="38"/>
      <c r="E81" s="38"/>
      <c r="F81" s="27"/>
      <c r="G81" s="44"/>
    </row>
    <row r="82" spans="1:7" ht="15" customHeight="1">
      <c r="A82" s="3"/>
      <c r="B82" s="121" t="s">
        <v>104</v>
      </c>
      <c r="C82" s="122"/>
      <c r="D82" s="67"/>
      <c r="E82" s="41"/>
      <c r="F82" s="45"/>
      <c r="G82" s="44"/>
    </row>
    <row r="83" spans="1:7" ht="12" customHeight="1">
      <c r="A83" s="3"/>
      <c r="B83" s="68" t="s">
        <v>84</v>
      </c>
      <c r="C83" s="69" t="s">
        <v>105</v>
      </c>
      <c r="D83" s="70" t="s">
        <v>106</v>
      </c>
      <c r="E83" s="41"/>
      <c r="F83" s="45"/>
      <c r="G83" s="44"/>
    </row>
    <row r="84" spans="1:7" ht="12" customHeight="1">
      <c r="A84" s="3"/>
      <c r="B84" s="71" t="s">
        <v>107</v>
      </c>
      <c r="C84" s="72">
        <f>G27</f>
        <v>346500</v>
      </c>
      <c r="D84" s="73">
        <f>(C84/C90)</f>
        <v>0.19017432646592711</v>
      </c>
      <c r="E84" s="41"/>
      <c r="F84" s="45"/>
      <c r="G84" s="44"/>
    </row>
    <row r="85" spans="1:7" ht="12" customHeight="1">
      <c r="A85" s="3"/>
      <c r="B85" s="71" t="s">
        <v>108</v>
      </c>
      <c r="C85" s="74">
        <f>G32</f>
        <v>0</v>
      </c>
      <c r="D85" s="73">
        <v>0</v>
      </c>
      <c r="E85" s="41"/>
      <c r="F85" s="45"/>
      <c r="G85" s="44"/>
    </row>
    <row r="86" spans="1:7" ht="12" customHeight="1">
      <c r="A86" s="3"/>
      <c r="B86" s="71" t="s">
        <v>109</v>
      </c>
      <c r="C86" s="72">
        <f>G43</f>
        <v>440000</v>
      </c>
      <c r="D86" s="73">
        <f>(C86/C90)</f>
        <v>0.24149120821070108</v>
      </c>
      <c r="E86" s="41"/>
      <c r="F86" s="45"/>
      <c r="G86" s="44"/>
    </row>
    <row r="87" spans="1:7" ht="12" customHeight="1">
      <c r="A87" s="3"/>
      <c r="B87" s="71" t="s">
        <v>58</v>
      </c>
      <c r="C87" s="72">
        <f>G59</f>
        <v>922550</v>
      </c>
      <c r="D87" s="73">
        <f>(C87/C90)</f>
        <v>0.50633571394268695</v>
      </c>
      <c r="E87" s="41"/>
      <c r="F87" s="45"/>
      <c r="G87" s="44"/>
    </row>
    <row r="88" spans="1:7" ht="12" customHeight="1">
      <c r="A88" s="3"/>
      <c r="B88" s="71" t="s">
        <v>110</v>
      </c>
      <c r="C88" s="75">
        <f>G65</f>
        <v>26200</v>
      </c>
      <c r="D88" s="73">
        <f>(C88/C90)</f>
        <v>1.43797037616372E-2</v>
      </c>
      <c r="E88" s="42"/>
      <c r="F88" s="46"/>
      <c r="G88" s="44"/>
    </row>
    <row r="89" spans="1:7" ht="12" customHeight="1">
      <c r="A89" s="3"/>
      <c r="B89" s="71" t="s">
        <v>111</v>
      </c>
      <c r="C89" s="75">
        <f>G68</f>
        <v>86762.5</v>
      </c>
      <c r="D89" s="73">
        <f>(C89/C90)</f>
        <v>4.7619047619047616E-2</v>
      </c>
      <c r="E89" s="42"/>
      <c r="F89" s="46"/>
      <c r="G89" s="44"/>
    </row>
    <row r="90" spans="1:7" ht="12.75" customHeight="1">
      <c r="A90" s="3"/>
      <c r="B90" s="68" t="s">
        <v>112</v>
      </c>
      <c r="C90" s="76">
        <f>SUM(C84:C89)</f>
        <v>1822012.5</v>
      </c>
      <c r="D90" s="77">
        <f>SUM(D84:D89)</f>
        <v>1</v>
      </c>
      <c r="E90" s="42"/>
      <c r="F90" s="46"/>
      <c r="G90" s="44"/>
    </row>
    <row r="91" spans="1:7" ht="12" customHeight="1">
      <c r="A91" s="3"/>
      <c r="B91" s="40"/>
      <c r="C91" s="37"/>
      <c r="D91" s="37"/>
      <c r="E91" s="37"/>
      <c r="F91" s="43"/>
      <c r="G91" s="44"/>
    </row>
    <row r="92" spans="1:7" ht="12.75" customHeight="1">
      <c r="A92" s="3"/>
      <c r="B92" s="58"/>
      <c r="C92" s="37"/>
      <c r="D92" s="37"/>
      <c r="E92" s="37"/>
      <c r="F92" s="43"/>
      <c r="G92" s="44"/>
    </row>
    <row r="93" spans="1:7" ht="12" customHeight="1">
      <c r="A93" s="3"/>
      <c r="B93" s="78"/>
      <c r="C93" s="79" t="s">
        <v>113</v>
      </c>
      <c r="D93" s="78"/>
      <c r="E93" s="78"/>
      <c r="F93" s="46"/>
      <c r="G93" s="44"/>
    </row>
    <row r="94" spans="1:7" ht="12" customHeight="1">
      <c r="A94" s="3"/>
      <c r="B94" s="68" t="s">
        <v>114</v>
      </c>
      <c r="C94" s="80">
        <v>20</v>
      </c>
      <c r="D94" s="80">
        <v>25</v>
      </c>
      <c r="E94" s="80">
        <v>30</v>
      </c>
      <c r="F94" s="47"/>
      <c r="G94" s="48"/>
    </row>
    <row r="95" spans="1:7" ht="12.75" customHeight="1">
      <c r="A95" s="3"/>
      <c r="B95" s="68" t="s">
        <v>115</v>
      </c>
      <c r="C95" s="76">
        <f>C90/C94</f>
        <v>91100.625</v>
      </c>
      <c r="D95" s="76">
        <f>C90/D94</f>
        <v>72880.5</v>
      </c>
      <c r="E95" s="76">
        <f>C90/E94</f>
        <v>60733.75</v>
      </c>
      <c r="F95" s="47"/>
      <c r="G95" s="48"/>
    </row>
    <row r="96" spans="1:7" ht="15.6" customHeight="1">
      <c r="A96" s="3"/>
      <c r="B96" s="39" t="s">
        <v>116</v>
      </c>
      <c r="C96" s="38"/>
      <c r="D96" s="38"/>
      <c r="E96" s="38"/>
      <c r="F96" s="27"/>
      <c r="G96" s="27"/>
    </row>
  </sheetData>
  <mergeCells count="12">
    <mergeCell ref="B82:C82"/>
    <mergeCell ref="E13:F13"/>
    <mergeCell ref="E11:F11"/>
    <mergeCell ref="E10:F10"/>
    <mergeCell ref="E9:F9"/>
    <mergeCell ref="E14:F14"/>
    <mergeCell ref="E15:F15"/>
    <mergeCell ref="B17:G17"/>
    <mergeCell ref="B32:C32"/>
    <mergeCell ref="B27:C27"/>
    <mergeCell ref="B59:C59"/>
    <mergeCell ref="B65:C65"/>
  </mergeCells>
  <pageMargins left="0.74803149606299213" right="0.74803149606299213" top="0.78740157480314965" bottom="2.1653543307086616" header="0" footer="0"/>
  <pageSetup paperSize="5" scale="6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2023-02-13T15:20:54Z</cp:lastPrinted>
  <dcterms:created xsi:type="dcterms:W3CDTF">2020-11-27T12:49:26Z</dcterms:created>
  <dcterms:modified xsi:type="dcterms:W3CDTF">2023-03-21T17:48:21Z</dcterms:modified>
  <cp:category/>
  <cp:contentStatus/>
</cp:coreProperties>
</file>