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Yumbel 07 03032023\"/>
    </mc:Choice>
  </mc:AlternateContent>
  <bookViews>
    <workbookView xWindow="0" yWindow="0" windowWidth="20490" windowHeight="7155"/>
  </bookViews>
  <sheets>
    <sheet name="Porotos verdes" sheetId="34" r:id="rId1"/>
    <sheet name="trigo" sheetId="33" state="hidden" r:id="rId2"/>
  </sheets>
  <definedNames>
    <definedName name="_xlnm.Print_Area" localSheetId="0">'Porotos verdes'!$A$1:$G$87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34" l="1"/>
  <c r="G54" i="34" s="1"/>
  <c r="C77" i="34" s="1"/>
  <c r="G48" i="34"/>
  <c r="G47" i="34"/>
  <c r="G46" i="34"/>
  <c r="G45" i="34"/>
  <c r="G43" i="34"/>
  <c r="G42" i="34"/>
  <c r="G40" i="34"/>
  <c r="G34" i="34"/>
  <c r="G33" i="34"/>
  <c r="G32" i="34"/>
  <c r="G27" i="34"/>
  <c r="G28" i="34" s="1"/>
  <c r="C74" i="34" s="1"/>
  <c r="G22" i="34"/>
  <c r="G21" i="34"/>
  <c r="G20" i="34"/>
  <c r="G19" i="34"/>
  <c r="G18" i="34"/>
  <c r="G9" i="34"/>
  <c r="G59" i="34" s="1"/>
  <c r="G35" i="34" l="1"/>
  <c r="C75" i="34" s="1"/>
  <c r="G49" i="34"/>
  <c r="C76" i="34" s="1"/>
  <c r="G23" i="34"/>
  <c r="C73" i="34"/>
  <c r="G56" i="34" l="1"/>
  <c r="G57" i="34" s="1"/>
  <c r="G58" i="34" s="1"/>
  <c r="C78" i="34" l="1"/>
  <c r="C79" i="34" s="1"/>
  <c r="D76" i="34" s="1"/>
  <c r="C84" i="34"/>
  <c r="E84" i="34"/>
  <c r="D84" i="34"/>
  <c r="G60" i="34"/>
  <c r="D78" i="34" l="1"/>
  <c r="D73" i="34"/>
  <c r="D74" i="34"/>
  <c r="D77" i="34"/>
  <c r="D75" i="34"/>
  <c r="D79" i="34" l="1"/>
  <c r="F63" i="33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</calcChain>
</file>

<file path=xl/sharedStrings.xml><?xml version="1.0" encoding="utf-8"?>
<sst xmlns="http://schemas.openxmlformats.org/spreadsheetml/2006/main" count="307" uniqueCount="144">
  <si>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</si>
  <si>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</si>
  <si>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</si>
  <si>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</si>
  <si>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</si>
  <si>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</si>
  <si>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</si>
  <si>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</si>
  <si>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</si>
  <si>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</si>
  <si>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</si>
  <si>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</si>
  <si>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</si>
  <si>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</si>
  <si>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</si>
  <si>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</si>
  <si>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</si>
  <si>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</si>
  <si>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</si>
  <si>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</si>
  <si>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</si>
  <si>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</si>
  <si>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</si>
  <si>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</si>
  <si>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</si>
  <si>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</si>
  <si>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</si>
  <si>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</si>
  <si>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</si>
  <si>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</si>
  <si>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</si>
  <si>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</si>
  <si>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</si>
  <si>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</si>
  <si>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</si>
  <si>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</si>
  <si>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</si>
  <si>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</si>
  <si>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</si>
  <si>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</si>
  <si>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</si>
  <si>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</si>
  <si>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</si>
  <si>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</si>
  <si>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</si>
  <si>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</si>
  <si>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</si>
  <si>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</si>
  <si>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</si>
  <si>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</si>
  <si>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</si>
  <si>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</si>
  <si>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</si>
  <si>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</si>
  <si>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</si>
  <si>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</si>
  <si>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</si>
  <si>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</si>
  <si>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</si>
  <si>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</si>
  <si>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</si>
  <si>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</si>
  <si>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</si>
  <si>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</si>
  <si>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</si>
  <si>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</si>
  <si>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</si>
  <si>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</si>
  <si>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</si>
  <si>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</si>
  <si>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</si>
  <si>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</si>
  <si>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</si>
  <si>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</si>
  <si>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</si>
  <si>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</si>
  <si>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</si>
  <si>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</si>
  <si>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</si>
  <si>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</si>
  <si>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</si>
  <si>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</si>
  <si>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Riegos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</si>
  <si>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</si>
  <si>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</si>
  <si>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</si>
  <si>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</si>
  <si>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</si>
  <si>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</si>
  <si>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</si>
  <si>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</si>
  <si>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</si>
  <si>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</si>
  <si>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</si>
  <si>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</si>
  <si>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</si>
  <si>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</si>
  <si>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</si>
  <si>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</si>
  <si>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</si>
  <si>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</si>
  <si>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</si>
  <si>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</si>
  <si>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</si>
  <si>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</si>
  <si>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</si>
  <si>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</si>
  <si>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POROTO VERDE</t>
  </si>
  <si>
    <t>RENDIMIENTO (Kg/Há.)</t>
  </si>
  <si>
    <t>Local</t>
  </si>
  <si>
    <t>octub-enero</t>
  </si>
  <si>
    <t>PRECIO ESPERADO ($/Kg)</t>
  </si>
  <si>
    <t>ferias</t>
  </si>
  <si>
    <t>SEQUIA, HELADAS</t>
  </si>
  <si>
    <t>siembra</t>
  </si>
  <si>
    <t>jh</t>
  </si>
  <si>
    <t>Septiembre-Octubre</t>
  </si>
  <si>
    <t>Aplicación Fertilizantes</t>
  </si>
  <si>
    <t>Aplicación Agroquimicos</t>
  </si>
  <si>
    <t>Octubre-Diciembre</t>
  </si>
  <si>
    <t>Lab. Culturales cosecha</t>
  </si>
  <si>
    <t>Trazado regueros</t>
  </si>
  <si>
    <t>Octubre</t>
  </si>
  <si>
    <t>Septiembre</t>
  </si>
  <si>
    <t>Vibrocultivador</t>
  </si>
  <si>
    <t>Porotos</t>
  </si>
  <si>
    <t>kgs</t>
  </si>
  <si>
    <t>Superfosfato Triple</t>
  </si>
  <si>
    <t>Salitre Potasico</t>
  </si>
  <si>
    <t>Agos-set</t>
  </si>
  <si>
    <t>Manzate</t>
  </si>
  <si>
    <t>Basagran</t>
  </si>
  <si>
    <t>lts</t>
  </si>
  <si>
    <t>noviembre</t>
  </si>
  <si>
    <t>Engeo 247 SC</t>
  </si>
  <si>
    <t>unidad</t>
  </si>
  <si>
    <t>Yumbel</t>
  </si>
  <si>
    <t>ja</t>
  </si>
  <si>
    <t>JM</t>
  </si>
  <si>
    <t xml:space="preserve">   </t>
  </si>
  <si>
    <t xml:space="preserve"> </t>
  </si>
  <si>
    <t>Rendimiento (kg/hà)</t>
  </si>
  <si>
    <t>Costo unitario ($/kg) (*)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</si>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</sst>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296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3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3" fillId="8" borderId="30" xfId="0" applyNumberFormat="1" applyFont="1" applyFill="1" applyBorder="1" applyAlignment="1">
      <alignment vertical="center"/>
    </xf>
    <xf numFmtId="49" fontId="33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3" fillId="2" borderId="32" xfId="0" applyNumberFormat="1" applyFont="1" applyFill="1" applyBorder="1" applyAlignment="1">
      <alignment vertical="center"/>
    </xf>
    <xf numFmtId="3" fontId="33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3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3" fillId="8" borderId="34" xfId="0" applyNumberFormat="1" applyFont="1" applyFill="1" applyBorder="1" applyAlignment="1">
      <alignment vertical="center"/>
    </xf>
    <xf numFmtId="165" fontId="33" fillId="8" borderId="35" xfId="0" applyNumberFormat="1" applyFont="1" applyFill="1" applyBorder="1" applyAlignment="1">
      <alignment vertical="center"/>
    </xf>
    <xf numFmtId="9" fontId="33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3" fillId="8" borderId="49" xfId="0" applyNumberFormat="1" applyFont="1" applyFill="1" applyBorder="1" applyAlignment="1">
      <alignment vertical="center"/>
    </xf>
    <xf numFmtId="0" fontId="33" fillId="7" borderId="19" xfId="0" applyFont="1" applyFill="1" applyBorder="1" applyAlignment="1">
      <alignment vertical="center"/>
    </xf>
    <xf numFmtId="164" fontId="33" fillId="2" borderId="19" xfId="0" applyNumberFormat="1" applyFont="1" applyFill="1" applyBorder="1" applyAlignment="1">
      <alignment vertical="center"/>
    </xf>
    <xf numFmtId="165" fontId="33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3" fontId="33" fillId="8" borderId="50" xfId="0" applyNumberFormat="1" applyFont="1" applyFill="1" applyBorder="1" applyAlignment="1">
      <alignment vertical="center"/>
    </xf>
    <xf numFmtId="3" fontId="33" fillId="8" borderId="51" xfId="0" applyNumberFormat="1" applyFont="1" applyFill="1" applyBorder="1" applyAlignment="1">
      <alignment vertical="center"/>
    </xf>
    <xf numFmtId="168" fontId="33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right"/>
    </xf>
    <xf numFmtId="17" fontId="30" fillId="0" borderId="59" xfId="0" applyNumberFormat="1" applyFont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3" fontId="31" fillId="0" borderId="59" xfId="0" applyNumberFormat="1" applyFont="1" applyBorder="1"/>
    <xf numFmtId="3" fontId="30" fillId="0" borderId="59" xfId="0" applyNumberFormat="1" applyFont="1" applyBorder="1"/>
    <xf numFmtId="168" fontId="31" fillId="0" borderId="59" xfId="0" applyNumberFormat="1" applyFont="1" applyBorder="1"/>
    <xf numFmtId="3" fontId="31" fillId="0" borderId="59" xfId="1" applyNumberFormat="1" applyFont="1" applyBorder="1" applyAlignment="1">
      <alignment horizontal="right"/>
    </xf>
    <xf numFmtId="3" fontId="31" fillId="10" borderId="59" xfId="0" applyNumberFormat="1" applyFont="1" applyFill="1" applyBorder="1"/>
    <xf numFmtId="0" fontId="30" fillId="0" borderId="59" xfId="0" applyFont="1" applyFill="1" applyBorder="1" applyAlignment="1">
      <alignment horizontal="center"/>
    </xf>
    <xf numFmtId="0" fontId="30" fillId="0" borderId="59" xfId="0" applyFont="1" applyBorder="1" applyAlignment="1">
      <alignment horizontal="right" wrapText="1"/>
    </xf>
    <xf numFmtId="0" fontId="31" fillId="0" borderId="59" xfId="1" applyFont="1" applyBorder="1" applyAlignment="1">
      <alignment horizontal="left"/>
    </xf>
    <xf numFmtId="0" fontId="31" fillId="0" borderId="59" xfId="1" applyFont="1" applyBorder="1" applyAlignment="1">
      <alignment horizontal="center"/>
    </xf>
    <xf numFmtId="0" fontId="31" fillId="0" borderId="59" xfId="1" applyFont="1" applyBorder="1"/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37" fillId="0" borderId="59" xfId="0" applyFont="1" applyBorder="1"/>
    <xf numFmtId="0" fontId="4" fillId="0" borderId="59" xfId="0" applyFont="1" applyBorder="1"/>
    <xf numFmtId="3" fontId="4" fillId="0" borderId="59" xfId="0" applyNumberFormat="1" applyFont="1" applyBorder="1"/>
    <xf numFmtId="0" fontId="32" fillId="0" borderId="59" xfId="1" applyFont="1" applyBorder="1" applyAlignment="1">
      <alignment horizontal="left"/>
    </xf>
    <xf numFmtId="0" fontId="31" fillId="10" borderId="59" xfId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1" fontId="31" fillId="0" borderId="59" xfId="1" applyNumberFormat="1" applyFont="1" applyBorder="1" applyAlignment="1">
      <alignment horizontal="center"/>
    </xf>
    <xf numFmtId="3" fontId="31" fillId="0" borderId="59" xfId="1" applyNumberFormat="1" applyFont="1" applyBorder="1"/>
    <xf numFmtId="0" fontId="4" fillId="0" borderId="59" xfId="0" applyFont="1" applyBorder="1" applyAlignment="1">
      <alignment horizontal="center"/>
    </xf>
    <xf numFmtId="0" fontId="31" fillId="0" borderId="59" xfId="1" applyFont="1" applyBorder="1" applyAlignment="1">
      <alignment horizontal="center" vertical="center"/>
    </xf>
    <xf numFmtId="49" fontId="36" fillId="3" borderId="19" xfId="0" applyNumberFormat="1" applyFont="1" applyFill="1" applyBorder="1" applyAlignment="1">
      <alignment horizontal="center" vertical="center"/>
    </xf>
    <xf numFmtId="0" fontId="36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3" fillId="9" borderId="38" xfId="0" applyFont="1" applyFill="1" applyBorder="1" applyAlignment="1">
      <alignment vertical="center"/>
    </xf>
    <xf numFmtId="0" fontId="35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457199</xdr:colOff>
      <xdr:row>0</xdr:row>
      <xdr:rowOff>0</xdr:rowOff>
    </xdr:from>
    <xdr:to>
      <xdr:col>7</xdr:col>
      <xdr:colOff>9525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" y="0"/>
          <a:ext cx="5715001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86"/>
  <sheetViews>
    <sheetView tabSelected="1" topLeftCell="A67" workbookViewId="0">
      <selection activeCell="G80" sqref="G80"/>
    </sheetView>
  </sheetViews>
  <sheetFormatPr baseColWidth="10" defaultRowHeight="15" x14ac:dyDescent="0.25"/>
  <cols>
    <col min="1" max="1" width="6.85546875" customWidth="1"/>
    <col min="2" max="2" width="20.28515625" customWidth="1"/>
    <col min="3" max="3" width="13.42578125" customWidth="1"/>
    <col min="5" max="5" width="15.28515625" customWidth="1"/>
    <col min="7" max="7" width="13.7109375" customWidth="1"/>
  </cols>
  <sheetData>
    <row r="6" spans="2:7" x14ac:dyDescent="0.25">
      <c r="B6" s="219" t="s">
        <v>0</v>
      </c>
      <c r="C6" s="246" t="s">
        <v>107</v>
      </c>
      <c r="D6" s="218"/>
      <c r="E6" s="281" t="s">
        <v>108</v>
      </c>
      <c r="F6" s="281"/>
      <c r="G6" s="251">
        <v>8000</v>
      </c>
    </row>
    <row r="7" spans="2:7" x14ac:dyDescent="0.25">
      <c r="B7" s="245" t="s">
        <v>1</v>
      </c>
      <c r="C7" s="259" t="s">
        <v>109</v>
      </c>
      <c r="D7" s="218"/>
      <c r="E7" s="282" t="s">
        <v>2</v>
      </c>
      <c r="F7" s="283"/>
      <c r="G7" s="252" t="s">
        <v>110</v>
      </c>
    </row>
    <row r="8" spans="2:7" x14ac:dyDescent="0.25">
      <c r="B8" s="245" t="s">
        <v>3</v>
      </c>
      <c r="C8" s="247" t="s">
        <v>67</v>
      </c>
      <c r="D8" s="218"/>
      <c r="E8" s="282" t="s">
        <v>111</v>
      </c>
      <c r="F8" s="283"/>
      <c r="G8" s="251">
        <v>1469</v>
      </c>
    </row>
    <row r="9" spans="2:7" x14ac:dyDescent="0.25">
      <c r="B9" s="245" t="s">
        <v>5</v>
      </c>
      <c r="C9" s="247" t="s">
        <v>68</v>
      </c>
      <c r="D9" s="218"/>
      <c r="E9" s="249" t="s">
        <v>6</v>
      </c>
      <c r="F9" s="250"/>
      <c r="G9" s="251">
        <f>G6*G8</f>
        <v>11752000</v>
      </c>
    </row>
    <row r="10" spans="2:7" x14ac:dyDescent="0.25">
      <c r="B10" s="245" t="s">
        <v>7</v>
      </c>
      <c r="C10" s="247" t="s">
        <v>136</v>
      </c>
      <c r="D10" s="218"/>
      <c r="E10" s="282" t="s">
        <v>8</v>
      </c>
      <c r="F10" s="283"/>
      <c r="G10" s="253" t="s">
        <v>112</v>
      </c>
    </row>
    <row r="11" spans="2:7" x14ac:dyDescent="0.25">
      <c r="B11" s="245" t="s">
        <v>9</v>
      </c>
      <c r="C11" s="247" t="s">
        <v>85</v>
      </c>
      <c r="D11" s="218"/>
      <c r="E11" s="282" t="s">
        <v>10</v>
      </c>
      <c r="F11" s="283"/>
      <c r="G11" s="252" t="s">
        <v>110</v>
      </c>
    </row>
    <row r="12" spans="2:7" x14ac:dyDescent="0.25">
      <c r="B12" s="245" t="s">
        <v>11</v>
      </c>
      <c r="C12" s="248">
        <v>44896</v>
      </c>
      <c r="D12" s="218"/>
      <c r="E12" s="284" t="s">
        <v>12</v>
      </c>
      <c r="F12" s="285"/>
      <c r="G12" s="260" t="s">
        <v>113</v>
      </c>
    </row>
    <row r="13" spans="2:7" x14ac:dyDescent="0.25">
      <c r="B13" s="220"/>
      <c r="C13" s="221"/>
      <c r="D13" s="222"/>
      <c r="E13" s="223"/>
      <c r="F13" s="223"/>
      <c r="G13" s="224"/>
    </row>
    <row r="14" spans="2:7" x14ac:dyDescent="0.25">
      <c r="B14" s="277" t="s">
        <v>13</v>
      </c>
      <c r="C14" s="278"/>
      <c r="D14" s="278"/>
      <c r="E14" s="278"/>
      <c r="F14" s="278"/>
      <c r="G14" s="278"/>
    </row>
    <row r="15" spans="2:7" x14ac:dyDescent="0.25">
      <c r="B15" s="223"/>
      <c r="C15" s="227"/>
      <c r="D15" s="227"/>
      <c r="E15" s="227"/>
      <c r="F15" s="223"/>
      <c r="G15" s="223"/>
    </row>
    <row r="16" spans="2:7" x14ac:dyDescent="0.25">
      <c r="B16" s="229" t="s">
        <v>14</v>
      </c>
      <c r="C16" s="186"/>
      <c r="D16" s="186"/>
      <c r="E16" s="186"/>
      <c r="F16" s="186"/>
      <c r="G16" s="186"/>
    </row>
    <row r="17" spans="2:9" ht="25.5" x14ac:dyDescent="0.25">
      <c r="B17" s="230" t="s">
        <v>15</v>
      </c>
      <c r="C17" s="230" t="s">
        <v>16</v>
      </c>
      <c r="D17" s="230" t="s">
        <v>17</v>
      </c>
      <c r="E17" s="230" t="s">
        <v>18</v>
      </c>
      <c r="F17" s="230" t="s">
        <v>19</v>
      </c>
      <c r="G17" s="230" t="s">
        <v>20</v>
      </c>
    </row>
    <row r="18" spans="2:9" x14ac:dyDescent="0.25">
      <c r="B18" s="261" t="s">
        <v>114</v>
      </c>
      <c r="C18" s="262" t="s">
        <v>115</v>
      </c>
      <c r="D18" s="262">
        <v>1</v>
      </c>
      <c r="E18" s="262" t="s">
        <v>116</v>
      </c>
      <c r="F18" s="257">
        <v>40000</v>
      </c>
      <c r="G18" s="254">
        <f t="shared" ref="G18:G22" si="0">F18*D18</f>
        <v>40000</v>
      </c>
    </row>
    <row r="19" spans="2:9" x14ac:dyDescent="0.25">
      <c r="B19" s="261" t="s">
        <v>117</v>
      </c>
      <c r="C19" s="262" t="s">
        <v>115</v>
      </c>
      <c r="D19" s="262">
        <v>2</v>
      </c>
      <c r="E19" s="262" t="s">
        <v>116</v>
      </c>
      <c r="F19" s="257">
        <v>40000</v>
      </c>
      <c r="G19" s="254">
        <f t="shared" si="0"/>
        <v>80000</v>
      </c>
    </row>
    <row r="20" spans="2:9" x14ac:dyDescent="0.25">
      <c r="B20" s="261" t="s">
        <v>118</v>
      </c>
      <c r="C20" s="262" t="s">
        <v>115</v>
      </c>
      <c r="D20" s="262">
        <v>2</v>
      </c>
      <c r="E20" s="262" t="s">
        <v>116</v>
      </c>
      <c r="F20" s="257">
        <v>40000</v>
      </c>
      <c r="G20" s="254">
        <f t="shared" si="0"/>
        <v>80000</v>
      </c>
    </row>
    <row r="21" spans="2:9" x14ac:dyDescent="0.25">
      <c r="B21" s="263" t="s">
        <v>82</v>
      </c>
      <c r="C21" s="262" t="s">
        <v>115</v>
      </c>
      <c r="D21" s="262">
        <v>10</v>
      </c>
      <c r="E21" s="262" t="s">
        <v>119</v>
      </c>
      <c r="F21" s="257">
        <v>40000</v>
      </c>
      <c r="G21" s="254">
        <f t="shared" si="0"/>
        <v>400000</v>
      </c>
    </row>
    <row r="22" spans="2:9" x14ac:dyDescent="0.25">
      <c r="B22" s="263" t="s">
        <v>120</v>
      </c>
      <c r="C22" s="262" t="s">
        <v>115</v>
      </c>
      <c r="D22" s="262">
        <v>25</v>
      </c>
      <c r="E22" s="262" t="s">
        <v>119</v>
      </c>
      <c r="F22" s="257">
        <v>40000</v>
      </c>
      <c r="G22" s="254">
        <f t="shared" si="0"/>
        <v>1000000</v>
      </c>
    </row>
    <row r="23" spans="2:9" x14ac:dyDescent="0.25">
      <c r="B23" s="231" t="s">
        <v>21</v>
      </c>
      <c r="C23" s="232"/>
      <c r="D23" s="232"/>
      <c r="E23" s="232"/>
      <c r="F23" s="233"/>
      <c r="G23" s="233">
        <f>SUM(G18:G22)</f>
        <v>1600000</v>
      </c>
    </row>
    <row r="24" spans="2:9" x14ac:dyDescent="0.25">
      <c r="B24" s="225"/>
      <c r="C24" s="226"/>
      <c r="D24" s="226"/>
      <c r="E24" s="226"/>
      <c r="F24" s="228"/>
      <c r="G24" s="228"/>
    </row>
    <row r="25" spans="2:9" x14ac:dyDescent="0.25">
      <c r="B25" s="172" t="s">
        <v>22</v>
      </c>
      <c r="C25" s="173"/>
      <c r="D25" s="174"/>
      <c r="E25" s="174"/>
      <c r="F25" s="175"/>
      <c r="G25" s="175"/>
    </row>
    <row r="26" spans="2:9" ht="25.5" x14ac:dyDescent="0.25">
      <c r="B26" s="176" t="s">
        <v>15</v>
      </c>
      <c r="C26" s="177" t="s">
        <v>16</v>
      </c>
      <c r="D26" s="177" t="s">
        <v>17</v>
      </c>
      <c r="E26" s="176" t="s">
        <v>18</v>
      </c>
      <c r="F26" s="177" t="s">
        <v>19</v>
      </c>
      <c r="G26" s="176" t="s">
        <v>20</v>
      </c>
    </row>
    <row r="27" spans="2:9" x14ac:dyDescent="0.25">
      <c r="B27" s="261" t="s">
        <v>121</v>
      </c>
      <c r="C27" s="262" t="s">
        <v>137</v>
      </c>
      <c r="D27" s="262">
        <v>1</v>
      </c>
      <c r="E27" s="262" t="s">
        <v>122</v>
      </c>
      <c r="F27" s="257">
        <v>45000</v>
      </c>
      <c r="G27" s="256">
        <f t="shared" ref="G27" si="1">F27*D27</f>
        <v>45000</v>
      </c>
    </row>
    <row r="28" spans="2:9" x14ac:dyDescent="0.25">
      <c r="B28" s="178" t="s">
        <v>23</v>
      </c>
      <c r="C28" s="179"/>
      <c r="D28" s="179"/>
      <c r="E28" s="179"/>
      <c r="F28" s="180"/>
      <c r="G28" s="234">
        <f>SUM(G27:G27)</f>
        <v>45000</v>
      </c>
    </row>
    <row r="29" spans="2:9" x14ac:dyDescent="0.25">
      <c r="B29" s="264"/>
      <c r="C29" s="265"/>
      <c r="D29" s="265"/>
      <c r="E29" s="265"/>
      <c r="F29" s="266"/>
      <c r="G29" s="266"/>
    </row>
    <row r="30" spans="2:9" x14ac:dyDescent="0.25">
      <c r="B30" s="172" t="s">
        <v>24</v>
      </c>
      <c r="C30" s="173"/>
      <c r="D30" s="174"/>
      <c r="E30" s="174"/>
      <c r="F30" s="175"/>
      <c r="G30" s="175"/>
    </row>
    <row r="31" spans="2:9" ht="25.5" x14ac:dyDescent="0.25">
      <c r="B31" s="176" t="s">
        <v>15</v>
      </c>
      <c r="C31" s="176" t="s">
        <v>16</v>
      </c>
      <c r="D31" s="176" t="s">
        <v>17</v>
      </c>
      <c r="E31" s="176" t="s">
        <v>18</v>
      </c>
      <c r="F31" s="177" t="s">
        <v>19</v>
      </c>
      <c r="G31" s="176" t="s">
        <v>20</v>
      </c>
    </row>
    <row r="32" spans="2:9" x14ac:dyDescent="0.25">
      <c r="B32" s="261" t="s">
        <v>25</v>
      </c>
      <c r="C32" s="262" t="s">
        <v>138</v>
      </c>
      <c r="D32" s="262">
        <v>0.25</v>
      </c>
      <c r="E32" s="262" t="s">
        <v>123</v>
      </c>
      <c r="F32" s="257">
        <v>360000</v>
      </c>
      <c r="G32" s="257">
        <f>D32*F32</f>
        <v>90000</v>
      </c>
      <c r="I32" t="s">
        <v>139</v>
      </c>
    </row>
    <row r="33" spans="2:9" x14ac:dyDescent="0.25">
      <c r="B33" s="261" t="s">
        <v>124</v>
      </c>
      <c r="C33" s="262" t="s">
        <v>138</v>
      </c>
      <c r="D33" s="262">
        <v>0.125</v>
      </c>
      <c r="E33" s="262" t="s">
        <v>123</v>
      </c>
      <c r="F33" s="257">
        <v>360000</v>
      </c>
      <c r="G33" s="257">
        <f>D33*F33</f>
        <v>45000</v>
      </c>
      <c r="I33" t="s">
        <v>140</v>
      </c>
    </row>
    <row r="34" spans="2:9" x14ac:dyDescent="0.25">
      <c r="B34" s="261" t="s">
        <v>73</v>
      </c>
      <c r="C34" s="262" t="s">
        <v>138</v>
      </c>
      <c r="D34" s="262">
        <v>0.25</v>
      </c>
      <c r="E34" s="262" t="s">
        <v>122</v>
      </c>
      <c r="F34" s="257">
        <v>360000</v>
      </c>
      <c r="G34" s="257">
        <f>D34*F34</f>
        <v>90000</v>
      </c>
      <c r="I34" t="s">
        <v>140</v>
      </c>
    </row>
    <row r="35" spans="2:9" x14ac:dyDescent="0.25">
      <c r="B35" s="178" t="s">
        <v>26</v>
      </c>
      <c r="C35" s="179"/>
      <c r="D35" s="179"/>
      <c r="E35" s="179"/>
      <c r="F35" s="180"/>
      <c r="G35" s="235">
        <f>SUM(G32:G34)</f>
        <v>225000</v>
      </c>
    </row>
    <row r="36" spans="2:9" x14ac:dyDescent="0.25">
      <c r="B36" s="264"/>
      <c r="C36" s="265"/>
      <c r="D36" s="265"/>
      <c r="E36" s="265"/>
      <c r="F36" s="266"/>
      <c r="G36" s="266"/>
    </row>
    <row r="37" spans="2:9" x14ac:dyDescent="0.25">
      <c r="B37" s="172" t="s">
        <v>27</v>
      </c>
      <c r="C37" s="173"/>
      <c r="D37" s="174"/>
      <c r="E37" s="174"/>
      <c r="F37" s="175"/>
      <c r="G37" s="175"/>
    </row>
    <row r="38" spans="2:9" ht="25.5" x14ac:dyDescent="0.25">
      <c r="B38" s="177" t="s">
        <v>28</v>
      </c>
      <c r="C38" s="177" t="s">
        <v>29</v>
      </c>
      <c r="D38" s="177" t="s">
        <v>30</v>
      </c>
      <c r="E38" s="177" t="s">
        <v>18</v>
      </c>
      <c r="F38" s="177" t="s">
        <v>19</v>
      </c>
      <c r="G38" s="177" t="s">
        <v>20</v>
      </c>
    </row>
    <row r="39" spans="2:9" x14ac:dyDescent="0.25">
      <c r="B39" s="267" t="s">
        <v>61</v>
      </c>
      <c r="C39" s="268"/>
      <c r="D39" s="275"/>
      <c r="E39" s="268"/>
      <c r="F39" s="268"/>
      <c r="G39" s="269"/>
    </row>
    <row r="40" spans="2:9" x14ac:dyDescent="0.25">
      <c r="B40" s="261" t="s">
        <v>125</v>
      </c>
      <c r="C40" s="262" t="s">
        <v>126</v>
      </c>
      <c r="D40" s="262">
        <v>120</v>
      </c>
      <c r="E40" s="262" t="s">
        <v>123</v>
      </c>
      <c r="F40" s="257">
        <v>8588</v>
      </c>
      <c r="G40" s="258">
        <f>F40*D40</f>
        <v>1030560</v>
      </c>
    </row>
    <row r="41" spans="2:9" x14ac:dyDescent="0.25">
      <c r="B41" s="270" t="s">
        <v>31</v>
      </c>
      <c r="C41" s="262"/>
      <c r="D41" s="262"/>
      <c r="E41" s="262"/>
      <c r="F41" s="257"/>
      <c r="G41" s="258"/>
    </row>
    <row r="42" spans="2:9" x14ac:dyDescent="0.25">
      <c r="B42" s="261" t="s">
        <v>127</v>
      </c>
      <c r="C42" s="262" t="s">
        <v>126</v>
      </c>
      <c r="D42" s="262">
        <v>350</v>
      </c>
      <c r="E42" s="262" t="s">
        <v>122</v>
      </c>
      <c r="F42" s="257">
        <v>316</v>
      </c>
      <c r="G42" s="258">
        <f t="shared" ref="G42:G48" si="2">F42*D42</f>
        <v>110600</v>
      </c>
    </row>
    <row r="43" spans="2:9" x14ac:dyDescent="0.25">
      <c r="B43" s="261" t="s">
        <v>128</v>
      </c>
      <c r="C43" s="262" t="s">
        <v>126</v>
      </c>
      <c r="D43" s="276">
        <v>100</v>
      </c>
      <c r="E43" s="262" t="s">
        <v>129</v>
      </c>
      <c r="F43" s="257">
        <v>735</v>
      </c>
      <c r="G43" s="258">
        <f t="shared" si="2"/>
        <v>73500</v>
      </c>
    </row>
    <row r="44" spans="2:9" x14ac:dyDescent="0.25">
      <c r="B44" s="270" t="s">
        <v>33</v>
      </c>
      <c r="C44" s="262"/>
      <c r="D44" s="276"/>
      <c r="E44" s="262"/>
      <c r="F44" s="257"/>
      <c r="G44" s="258"/>
    </row>
    <row r="45" spans="2:9" x14ac:dyDescent="0.25">
      <c r="B45" s="271" t="s">
        <v>130</v>
      </c>
      <c r="C45" s="262" t="s">
        <v>126</v>
      </c>
      <c r="D45" s="262">
        <v>2</v>
      </c>
      <c r="E45" s="262" t="s">
        <v>123</v>
      </c>
      <c r="F45" s="257">
        <v>7345</v>
      </c>
      <c r="G45" s="258">
        <f>F45*D45</f>
        <v>14690</v>
      </c>
    </row>
    <row r="46" spans="2:9" x14ac:dyDescent="0.25">
      <c r="B46" s="271" t="s">
        <v>131</v>
      </c>
      <c r="C46" s="262" t="s">
        <v>132</v>
      </c>
      <c r="D46" s="262">
        <v>2</v>
      </c>
      <c r="E46" s="262" t="s">
        <v>133</v>
      </c>
      <c r="F46" s="257">
        <v>30510</v>
      </c>
      <c r="G46" s="258">
        <f t="shared" si="2"/>
        <v>61020</v>
      </c>
    </row>
    <row r="47" spans="2:9" x14ac:dyDescent="0.25">
      <c r="B47" s="271" t="s">
        <v>134</v>
      </c>
      <c r="C47" s="262" t="s">
        <v>132</v>
      </c>
      <c r="D47" s="262">
        <v>0.3</v>
      </c>
      <c r="E47" s="262" t="s">
        <v>133</v>
      </c>
      <c r="F47" s="257">
        <v>143346</v>
      </c>
      <c r="G47" s="258">
        <f t="shared" si="2"/>
        <v>43003.799999999996</v>
      </c>
    </row>
    <row r="48" spans="2:9" x14ac:dyDescent="0.25">
      <c r="B48" s="271" t="s">
        <v>66</v>
      </c>
      <c r="C48" s="262" t="s">
        <v>135</v>
      </c>
      <c r="D48" s="262">
        <v>320</v>
      </c>
      <c r="E48" s="262" t="s">
        <v>133</v>
      </c>
      <c r="F48" s="257">
        <v>350</v>
      </c>
      <c r="G48" s="258">
        <f t="shared" si="2"/>
        <v>112000</v>
      </c>
    </row>
    <row r="49" spans="2:7" x14ac:dyDescent="0.25">
      <c r="B49" s="178" t="s">
        <v>32</v>
      </c>
      <c r="C49" s="179"/>
      <c r="D49" s="179"/>
      <c r="E49" s="179"/>
      <c r="F49" s="180"/>
      <c r="G49" s="235">
        <f>SUM(G39:G48)</f>
        <v>1445373.8</v>
      </c>
    </row>
    <row r="50" spans="2:7" x14ac:dyDescent="0.25">
      <c r="B50" s="264"/>
      <c r="C50" s="265"/>
      <c r="D50" s="265"/>
      <c r="E50" s="272"/>
      <c r="F50" s="266"/>
      <c r="G50" s="266"/>
    </row>
    <row r="51" spans="2:7" x14ac:dyDescent="0.25">
      <c r="B51" s="172" t="s">
        <v>33</v>
      </c>
      <c r="C51" s="173"/>
      <c r="D51" s="174"/>
      <c r="E51" s="174"/>
      <c r="F51" s="175"/>
      <c r="G51" s="175"/>
    </row>
    <row r="52" spans="2:7" ht="25.5" x14ac:dyDescent="0.25">
      <c r="B52" s="176" t="s">
        <v>34</v>
      </c>
      <c r="C52" s="177" t="s">
        <v>29</v>
      </c>
      <c r="D52" s="177" t="s">
        <v>30</v>
      </c>
      <c r="E52" s="176" t="s">
        <v>18</v>
      </c>
      <c r="F52" s="177" t="s">
        <v>19</v>
      </c>
      <c r="G52" s="176" t="s">
        <v>20</v>
      </c>
    </row>
    <row r="53" spans="2:7" x14ac:dyDescent="0.25">
      <c r="B53" s="263"/>
      <c r="C53" s="262"/>
      <c r="D53" s="273">
        <v>0</v>
      </c>
      <c r="E53" s="262"/>
      <c r="F53" s="274"/>
      <c r="G53" s="255">
        <f>+F53*D53</f>
        <v>0</v>
      </c>
    </row>
    <row r="54" spans="2:7" x14ac:dyDescent="0.25">
      <c r="B54" s="178" t="s">
        <v>35</v>
      </c>
      <c r="C54" s="179"/>
      <c r="D54" s="179"/>
      <c r="E54" s="179"/>
      <c r="F54" s="180"/>
      <c r="G54" s="235">
        <f>SUM(G53:G53)</f>
        <v>0</v>
      </c>
    </row>
    <row r="55" spans="2:7" x14ac:dyDescent="0.25">
      <c r="B55" s="181"/>
      <c r="C55" s="181"/>
      <c r="D55" s="181"/>
      <c r="E55" s="181"/>
      <c r="F55" s="182"/>
      <c r="G55" s="182"/>
    </row>
    <row r="56" spans="2:7" x14ac:dyDescent="0.25">
      <c r="B56" s="229" t="s">
        <v>36</v>
      </c>
      <c r="C56" s="236"/>
      <c r="D56" s="236"/>
      <c r="E56" s="236"/>
      <c r="F56" s="236"/>
      <c r="G56" s="237">
        <f>G23+G28+G35+G49+G54</f>
        <v>3315373.8</v>
      </c>
    </row>
    <row r="57" spans="2:7" x14ac:dyDescent="0.25">
      <c r="B57" s="238" t="s">
        <v>37</v>
      </c>
      <c r="C57" s="239"/>
      <c r="D57" s="239"/>
      <c r="E57" s="239"/>
      <c r="F57" s="239"/>
      <c r="G57" s="240">
        <f>G56*0.05</f>
        <v>165768.69</v>
      </c>
    </row>
    <row r="58" spans="2:7" x14ac:dyDescent="0.25">
      <c r="B58" s="229" t="s">
        <v>38</v>
      </c>
      <c r="C58" s="236"/>
      <c r="D58" s="236"/>
      <c r="E58" s="236"/>
      <c r="F58" s="236"/>
      <c r="G58" s="237">
        <f>G57+G56</f>
        <v>3481142.4899999998</v>
      </c>
    </row>
    <row r="59" spans="2:7" x14ac:dyDescent="0.25">
      <c r="B59" s="238" t="s">
        <v>39</v>
      </c>
      <c r="C59" s="239"/>
      <c r="D59" s="239"/>
      <c r="E59" s="239"/>
      <c r="F59" s="239"/>
      <c r="G59" s="240">
        <f>G9</f>
        <v>11752000</v>
      </c>
    </row>
    <row r="60" spans="2:7" x14ac:dyDescent="0.25">
      <c r="B60" s="229" t="s">
        <v>40</v>
      </c>
      <c r="C60" s="236"/>
      <c r="D60" s="236"/>
      <c r="E60" s="236"/>
      <c r="F60" s="236"/>
      <c r="G60" s="241">
        <f>G59-G58</f>
        <v>8270857.5099999998</v>
      </c>
    </row>
    <row r="61" spans="2:7" x14ac:dyDescent="0.25">
      <c r="B61" s="183" t="s">
        <v>105</v>
      </c>
      <c r="C61" s="184"/>
      <c r="D61" s="184"/>
      <c r="E61" s="184"/>
      <c r="F61" s="184"/>
      <c r="G61" s="185"/>
    </row>
    <row r="62" spans="2:7" ht="15.75" thickBot="1" x14ac:dyDescent="0.3">
      <c r="B62" s="186"/>
      <c r="C62" s="184"/>
      <c r="D62" s="184"/>
      <c r="E62" s="184"/>
      <c r="F62" s="184"/>
      <c r="G62" s="185"/>
    </row>
    <row r="63" spans="2:7" x14ac:dyDescent="0.25">
      <c r="B63" s="187" t="s">
        <v>106</v>
      </c>
      <c r="C63" s="188"/>
      <c r="D63" s="188"/>
      <c r="E63" s="188"/>
      <c r="F63" s="189"/>
      <c r="G63" s="185"/>
    </row>
    <row r="64" spans="2:7" x14ac:dyDescent="0.25">
      <c r="B64" s="190" t="s">
        <v>43</v>
      </c>
      <c r="C64" s="191"/>
      <c r="D64" s="191"/>
      <c r="E64" s="191"/>
      <c r="F64" s="192"/>
      <c r="G64" s="185"/>
    </row>
    <row r="65" spans="2:7" x14ac:dyDescent="0.25">
      <c r="B65" s="190" t="s">
        <v>44</v>
      </c>
      <c r="C65" s="191"/>
      <c r="D65" s="191"/>
      <c r="E65" s="191"/>
      <c r="F65" s="192"/>
      <c r="G65" s="185"/>
    </row>
    <row r="66" spans="2:7" x14ac:dyDescent="0.25">
      <c r="B66" s="190" t="s">
        <v>45</v>
      </c>
      <c r="C66" s="191"/>
      <c r="D66" s="191"/>
      <c r="E66" s="191"/>
      <c r="F66" s="192"/>
      <c r="G66" s="185"/>
    </row>
    <row r="67" spans="2:7" x14ac:dyDescent="0.25">
      <c r="B67" s="190" t="s">
        <v>46</v>
      </c>
      <c r="C67" s="191"/>
      <c r="D67" s="191"/>
      <c r="E67" s="191"/>
      <c r="F67" s="192"/>
      <c r="G67" s="185"/>
    </row>
    <row r="68" spans="2:7" x14ac:dyDescent="0.25">
      <c r="B68" s="190" t="s">
        <v>47</v>
      </c>
      <c r="C68" s="191"/>
      <c r="D68" s="191"/>
      <c r="E68" s="191"/>
      <c r="F68" s="192"/>
      <c r="G68" s="185"/>
    </row>
    <row r="69" spans="2:7" ht="15.75" thickBot="1" x14ac:dyDescent="0.3">
      <c r="B69" s="193" t="s">
        <v>48</v>
      </c>
      <c r="C69" s="194"/>
      <c r="D69" s="194"/>
      <c r="E69" s="194"/>
      <c r="F69" s="195"/>
      <c r="G69" s="185"/>
    </row>
    <row r="70" spans="2:7" x14ac:dyDescent="0.25">
      <c r="B70" s="186"/>
      <c r="C70" s="191"/>
      <c r="D70" s="191"/>
      <c r="E70" s="191"/>
      <c r="F70" s="191"/>
      <c r="G70" s="185"/>
    </row>
    <row r="71" spans="2:7" ht="15.75" thickBot="1" x14ac:dyDescent="0.3">
      <c r="B71" s="279" t="s">
        <v>49</v>
      </c>
      <c r="C71" s="280"/>
      <c r="D71" s="196"/>
      <c r="E71" s="197"/>
      <c r="F71" s="197"/>
      <c r="G71" s="185"/>
    </row>
    <row r="72" spans="2:7" x14ac:dyDescent="0.25">
      <c r="B72" s="198" t="s">
        <v>34</v>
      </c>
      <c r="C72" s="199" t="s">
        <v>50</v>
      </c>
      <c r="D72" s="200" t="s">
        <v>51</v>
      </c>
      <c r="E72" s="197"/>
      <c r="F72" s="197"/>
      <c r="G72" s="185"/>
    </row>
    <row r="73" spans="2:7" x14ac:dyDescent="0.25">
      <c r="B73" s="201" t="s">
        <v>52</v>
      </c>
      <c r="C73" s="202">
        <f>G23</f>
        <v>1600000</v>
      </c>
      <c r="D73" s="203">
        <f>(C73/C79)</f>
        <v>0.4596192211597751</v>
      </c>
      <c r="E73" s="197"/>
      <c r="F73" s="197"/>
      <c r="G73" s="185"/>
    </row>
    <row r="74" spans="2:7" x14ac:dyDescent="0.25">
      <c r="B74" s="201" t="s">
        <v>53</v>
      </c>
      <c r="C74" s="244">
        <f>G28</f>
        <v>45000</v>
      </c>
      <c r="D74" s="203">
        <f>C74/C79</f>
        <v>1.2926790595118674E-2</v>
      </c>
      <c r="E74" s="197"/>
      <c r="F74" s="197"/>
      <c r="G74" s="185"/>
    </row>
    <row r="75" spans="2:7" x14ac:dyDescent="0.25">
      <c r="B75" s="201" t="s">
        <v>54</v>
      </c>
      <c r="C75" s="202">
        <f>G35</f>
        <v>225000</v>
      </c>
      <c r="D75" s="203">
        <f>(C75/C79)</f>
        <v>6.4633952975593364E-2</v>
      </c>
      <c r="E75" s="197"/>
      <c r="F75" s="197"/>
      <c r="G75" s="185"/>
    </row>
    <row r="76" spans="2:7" x14ac:dyDescent="0.25">
      <c r="B76" s="201" t="s">
        <v>28</v>
      </c>
      <c r="C76" s="202">
        <f>G49</f>
        <v>1445373.8</v>
      </c>
      <c r="D76" s="203">
        <f>(C76/C79)</f>
        <v>0.41520098765046531</v>
      </c>
      <c r="E76" s="197"/>
      <c r="F76" s="197"/>
      <c r="G76" s="185"/>
    </row>
    <row r="77" spans="2:7" x14ac:dyDescent="0.25">
      <c r="B77" s="201" t="s">
        <v>55</v>
      </c>
      <c r="C77" s="204">
        <f>G54</f>
        <v>0</v>
      </c>
      <c r="D77" s="203">
        <f>(C77/C79)</f>
        <v>0</v>
      </c>
      <c r="E77" s="205"/>
      <c r="F77" s="205"/>
      <c r="G77" s="185"/>
    </row>
    <row r="78" spans="2:7" x14ac:dyDescent="0.25">
      <c r="B78" s="201" t="s">
        <v>56</v>
      </c>
      <c r="C78" s="204">
        <f>G57</f>
        <v>165768.69</v>
      </c>
      <c r="D78" s="203">
        <f>(C78/C79)</f>
        <v>4.7619047619047623E-2</v>
      </c>
      <c r="E78" s="205"/>
      <c r="F78" s="205"/>
      <c r="G78" s="185"/>
    </row>
    <row r="79" spans="2:7" ht="15.75" thickBot="1" x14ac:dyDescent="0.3">
      <c r="B79" s="206" t="s">
        <v>57</v>
      </c>
      <c r="C79" s="207">
        <f>SUM(C73:C78)</f>
        <v>3481142.4899999998</v>
      </c>
      <c r="D79" s="208">
        <f>SUM(D73:D78)</f>
        <v>1</v>
      </c>
      <c r="E79" s="205"/>
      <c r="F79" s="205"/>
      <c r="G79" s="185"/>
    </row>
    <row r="80" spans="2:7" x14ac:dyDescent="0.25">
      <c r="B80" s="186"/>
      <c r="C80" s="184"/>
      <c r="D80" s="184"/>
      <c r="E80" s="184"/>
      <c r="F80" s="184"/>
      <c r="G80" s="185"/>
    </row>
    <row r="81" spans="2:7" x14ac:dyDescent="0.25">
      <c r="B81" s="170"/>
      <c r="C81" s="184"/>
      <c r="D81" s="184"/>
      <c r="E81" s="184"/>
      <c r="F81" s="184"/>
      <c r="G81" s="185"/>
    </row>
    <row r="82" spans="2:7" ht="15.75" thickBot="1" x14ac:dyDescent="0.3">
      <c r="B82" s="209"/>
      <c r="C82" s="210" t="s">
        <v>143</v>
      </c>
      <c r="D82" s="211"/>
      <c r="E82" s="212"/>
      <c r="F82" s="213"/>
      <c r="G82" s="185"/>
    </row>
    <row r="83" spans="2:7" x14ac:dyDescent="0.25">
      <c r="B83" s="214" t="s">
        <v>141</v>
      </c>
      <c r="C83" s="242">
        <v>7500</v>
      </c>
      <c r="D83" s="242">
        <v>8000</v>
      </c>
      <c r="E83" s="243">
        <v>8500</v>
      </c>
      <c r="F83" s="215"/>
      <c r="G83" s="216"/>
    </row>
    <row r="84" spans="2:7" ht="15.75" thickBot="1" x14ac:dyDescent="0.3">
      <c r="B84" s="206" t="s">
        <v>142</v>
      </c>
      <c r="C84" s="207">
        <f>(G58/C83)</f>
        <v>464.15233199999994</v>
      </c>
      <c r="D84" s="207">
        <f>(G58/D83)</f>
        <v>435.14281124999997</v>
      </c>
      <c r="E84" s="217">
        <f>(G58/E83)</f>
        <v>409.54617529411763</v>
      </c>
      <c r="F84" s="215"/>
      <c r="G84" s="216"/>
    </row>
    <row r="85" spans="2:7" x14ac:dyDescent="0.25">
      <c r="B85" s="183" t="s">
        <v>58</v>
      </c>
      <c r="C85" s="191"/>
      <c r="D85" s="191"/>
      <c r="E85" s="191"/>
      <c r="F85" s="191"/>
      <c r="G85" s="191"/>
    </row>
    <row r="86" spans="2:7" x14ac:dyDescent="0.25">
      <c r="B86" s="171"/>
      <c r="C86" s="171"/>
      <c r="D86" s="171"/>
      <c r="E86" s="171"/>
      <c r="F86" s="171"/>
      <c r="G86" s="171"/>
    </row>
  </sheetData>
  <mergeCells count="8">
    <mergeCell ref="B14:G14"/>
    <mergeCell ref="B71:C71"/>
    <mergeCell ref="E6:F6"/>
    <mergeCell ref="E7:F7"/>
    <mergeCell ref="E8:F8"/>
    <mergeCell ref="E10:F10"/>
    <mergeCell ref="E11:F11"/>
    <mergeCell ref="E12:F12"/>
  </mergeCells>
  <pageMargins left="0.70866141732283472" right="0.70866141732283472" top="0.74803149606299213" bottom="0.74803149606299213" header="0.31496062992125984" footer="0.31496062992125984"/>
  <pageSetup paperSize="145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87</v>
      </c>
      <c r="C9" s="5"/>
      <c r="D9" s="290" t="s">
        <v>89</v>
      </c>
      <c r="E9" s="290"/>
      <c r="F9" s="112">
        <v>50</v>
      </c>
    </row>
    <row r="10" spans="1:6" ht="15" customHeight="1" x14ac:dyDescent="0.25">
      <c r="A10" s="6" t="s">
        <v>1</v>
      </c>
      <c r="B10" s="107" t="s">
        <v>88</v>
      </c>
      <c r="C10" s="7"/>
      <c r="D10" s="291" t="s">
        <v>2</v>
      </c>
      <c r="E10" s="292"/>
      <c r="F10" s="101" t="s">
        <v>81</v>
      </c>
    </row>
    <row r="11" spans="1:6" ht="27" customHeight="1" x14ac:dyDescent="0.25">
      <c r="A11" s="6" t="s">
        <v>3</v>
      </c>
      <c r="B11" s="107" t="s">
        <v>67</v>
      </c>
      <c r="C11" s="7"/>
      <c r="D11" s="293" t="s">
        <v>4</v>
      </c>
      <c r="E11" s="292"/>
      <c r="F11" s="113">
        <v>33000</v>
      </c>
    </row>
    <row r="12" spans="1:6" x14ac:dyDescent="0.25">
      <c r="A12" s="6" t="s">
        <v>5</v>
      </c>
      <c r="B12" s="107" t="s">
        <v>68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69</v>
      </c>
      <c r="C13" s="7"/>
      <c r="D13" s="293" t="s">
        <v>8</v>
      </c>
      <c r="E13" s="292"/>
      <c r="F13" s="114" t="s">
        <v>90</v>
      </c>
    </row>
    <row r="14" spans="1:6" ht="25.5" x14ac:dyDescent="0.25">
      <c r="A14" s="6" t="s">
        <v>9</v>
      </c>
      <c r="B14" s="107" t="s">
        <v>85</v>
      </c>
      <c r="C14" s="7"/>
      <c r="D14" s="293" t="s">
        <v>10</v>
      </c>
      <c r="E14" s="292"/>
      <c r="F14" s="101" t="s">
        <v>91</v>
      </c>
    </row>
    <row r="15" spans="1:6" ht="26.25" thickBot="1" x14ac:dyDescent="0.3">
      <c r="A15" s="6" t="s">
        <v>11</v>
      </c>
      <c r="B15" s="137">
        <v>44531</v>
      </c>
      <c r="C15" s="7"/>
      <c r="D15" s="294" t="s">
        <v>12</v>
      </c>
      <c r="E15" s="295"/>
      <c r="F15" s="128" t="s">
        <v>104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6" t="s">
        <v>13</v>
      </c>
      <c r="B17" s="287"/>
      <c r="C17" s="287"/>
      <c r="D17" s="287"/>
      <c r="E17" s="287"/>
      <c r="F17" s="287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92</v>
      </c>
      <c r="B21" s="108" t="s">
        <v>70</v>
      </c>
      <c r="C21" s="108">
        <v>0.5</v>
      </c>
      <c r="D21" s="108" t="s">
        <v>80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70</v>
      </c>
      <c r="C22" s="110">
        <v>0.5</v>
      </c>
      <c r="D22" s="110" t="s">
        <v>80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65</v>
      </c>
      <c r="B23" s="110" t="s">
        <v>70</v>
      </c>
      <c r="C23" s="110">
        <v>0.5</v>
      </c>
      <c r="D23" s="110" t="s">
        <v>93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73</v>
      </c>
      <c r="B24" s="110" t="s">
        <v>70</v>
      </c>
      <c r="C24" s="110">
        <v>0.5</v>
      </c>
      <c r="D24" s="110" t="s">
        <v>93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94</v>
      </c>
      <c r="B25" s="110" t="s">
        <v>70</v>
      </c>
      <c r="C25" s="110">
        <v>0.75</v>
      </c>
      <c r="D25" s="110" t="s">
        <v>93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95</v>
      </c>
      <c r="B26" s="110" t="s">
        <v>70</v>
      </c>
      <c r="C26" s="110">
        <v>0.5</v>
      </c>
      <c r="D26" s="110" t="s">
        <v>93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96</v>
      </c>
      <c r="B27" s="110" t="s">
        <v>70</v>
      </c>
      <c r="C27" s="110">
        <v>0.5</v>
      </c>
      <c r="D27" s="110" t="s">
        <v>97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98</v>
      </c>
      <c r="B28" s="110" t="s">
        <v>70</v>
      </c>
      <c r="C28" s="110">
        <v>0.75</v>
      </c>
      <c r="D28" s="110" t="s">
        <v>79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70</v>
      </c>
      <c r="C29" s="111">
        <v>4</v>
      </c>
      <c r="D29" s="111" t="s">
        <v>72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74</v>
      </c>
      <c r="C34" s="152">
        <v>0.5</v>
      </c>
      <c r="D34" s="152" t="s">
        <v>80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65</v>
      </c>
      <c r="B35" s="154" t="s">
        <v>74</v>
      </c>
      <c r="C35" s="154">
        <v>0.5</v>
      </c>
      <c r="D35" s="154" t="s">
        <v>93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73</v>
      </c>
      <c r="B36" s="154" t="s">
        <v>74</v>
      </c>
      <c r="C36" s="154">
        <v>0.5</v>
      </c>
      <c r="D36" s="154" t="s">
        <v>93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60</v>
      </c>
      <c r="B37" s="156" t="s">
        <v>74</v>
      </c>
      <c r="C37" s="156">
        <v>0.5</v>
      </c>
      <c r="D37" s="156" t="s">
        <v>72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61</v>
      </c>
      <c r="B48" s="123"/>
      <c r="C48" s="123"/>
      <c r="D48" s="123"/>
      <c r="E48" s="124"/>
      <c r="F48" s="125"/>
    </row>
    <row r="49" spans="1:6" x14ac:dyDescent="0.25">
      <c r="A49" s="158" t="s">
        <v>99</v>
      </c>
      <c r="B49" s="154" t="s">
        <v>75</v>
      </c>
      <c r="C49" s="154">
        <v>150</v>
      </c>
      <c r="D49" s="154" t="s">
        <v>97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62</v>
      </c>
      <c r="B51" s="154" t="s">
        <v>75</v>
      </c>
      <c r="C51" s="154">
        <v>250</v>
      </c>
      <c r="D51" s="154" t="s">
        <v>97</v>
      </c>
      <c r="E51" s="155">
        <v>280</v>
      </c>
      <c r="F51" s="102">
        <f>E51*C51</f>
        <v>70000</v>
      </c>
    </row>
    <row r="52" spans="1:6" x14ac:dyDescent="0.25">
      <c r="A52" s="162" t="s">
        <v>86</v>
      </c>
      <c r="B52" s="154" t="s">
        <v>75</v>
      </c>
      <c r="C52" s="154">
        <v>100</v>
      </c>
      <c r="D52" s="154" t="s">
        <v>79</v>
      </c>
      <c r="E52" s="155">
        <v>980</v>
      </c>
      <c r="F52" s="102">
        <f>E52*C52</f>
        <v>98000</v>
      </c>
    </row>
    <row r="53" spans="1:6" x14ac:dyDescent="0.25">
      <c r="A53" s="135" t="s">
        <v>76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77</v>
      </c>
      <c r="B54" s="154" t="s">
        <v>78</v>
      </c>
      <c r="C54" s="154">
        <v>1.5</v>
      </c>
      <c r="D54" s="154" t="s">
        <v>80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100</v>
      </c>
      <c r="B55" s="154" t="s">
        <v>78</v>
      </c>
      <c r="C55" s="154">
        <v>1.5</v>
      </c>
      <c r="D55" s="154" t="s">
        <v>79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101</v>
      </c>
      <c r="B57" s="154" t="s">
        <v>78</v>
      </c>
      <c r="C57" s="154">
        <v>0.75</v>
      </c>
      <c r="D57" s="154" t="s">
        <v>71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66</v>
      </c>
      <c r="B58" s="156" t="s">
        <v>16</v>
      </c>
      <c r="C58" s="156">
        <v>160</v>
      </c>
      <c r="D58" s="156" t="s">
        <v>83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102</v>
      </c>
      <c r="B63" s="168" t="s">
        <v>103</v>
      </c>
      <c r="C63" s="168">
        <v>4</v>
      </c>
      <c r="D63" s="168" t="s">
        <v>83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88" t="s">
        <v>49</v>
      </c>
      <c r="B82" s="289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84</v>
      </c>
      <c r="C93" s="95"/>
      <c r="D93" s="96"/>
      <c r="E93" s="53"/>
      <c r="F93" s="55"/>
    </row>
    <row r="94" spans="1:6" x14ac:dyDescent="0.25">
      <c r="A94" s="97" t="s">
        <v>63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64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Porotos verdes</vt:lpstr>
      <vt:lpstr>trigo</vt:lpstr>
      <vt:lpstr>'Porotos verdes'!Área_de_impresión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2023-03-08T17:30:43Z</cp:lastPrinted>
  <dcterms:created xsi:type="dcterms:W3CDTF">2020-11-27T12:49:26Z</dcterms:created>
  <dcterms:modified xsi:type="dcterms:W3CDTF">2023-03-08T17:30:44Z</dcterms:modified>
</cp:coreProperties>
</file>