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Prod Huev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U4" i="1" l="1"/>
  <c r="U3" i="1" s="1"/>
  <c r="T4" i="1"/>
  <c r="T3" i="1" s="1"/>
  <c r="S4" i="1"/>
  <c r="S3" i="1" s="1"/>
  <c r="R4" i="1"/>
  <c r="R3" i="1" s="1"/>
  <c r="Q4" i="1"/>
  <c r="Q3" i="1" s="1"/>
  <c r="P4" i="1"/>
  <c r="P3" i="1" s="1"/>
  <c r="O4" i="1"/>
  <c r="O3" i="1" s="1"/>
  <c r="N4" i="1"/>
  <c r="N3" i="1" s="1"/>
  <c r="M4" i="1"/>
  <c r="M3" i="1" s="1"/>
  <c r="L4" i="1"/>
  <c r="L3" i="1" s="1"/>
  <c r="K4" i="1"/>
  <c r="K3" i="1" s="1"/>
  <c r="J4" i="1"/>
  <c r="J3" i="1" s="1"/>
  <c r="K1" i="1"/>
  <c r="D38" i="1" s="1"/>
  <c r="K7" i="1" l="1"/>
  <c r="K8" i="1" s="1"/>
  <c r="L8" i="1" s="1"/>
  <c r="G9" i="1" s="1"/>
  <c r="D46" i="1" s="1"/>
  <c r="D39" i="1"/>
  <c r="L9" i="1" l="1"/>
  <c r="K9" i="1"/>
  <c r="N8" i="1"/>
  <c r="N10" i="1" s="1"/>
  <c r="C83" i="1" l="1"/>
  <c r="D83" i="1"/>
  <c r="G47" i="1" l="1"/>
  <c r="G46" i="1"/>
  <c r="G41" i="1"/>
  <c r="G39" i="1"/>
  <c r="G38" i="1"/>
  <c r="G42" i="1" s="1"/>
  <c r="G22" i="1"/>
  <c r="G21" i="1"/>
  <c r="G32" i="1"/>
  <c r="G12" i="1"/>
  <c r="G49" i="1" l="1"/>
  <c r="G23" i="1"/>
  <c r="C72" i="1" s="1"/>
  <c r="C76" i="1" l="1"/>
  <c r="G33" i="1"/>
  <c r="G51" i="1" s="1"/>
  <c r="G54" i="1"/>
  <c r="C75" i="1" l="1"/>
  <c r="C74" i="1"/>
  <c r="G52" i="1" l="1"/>
  <c r="G53" i="1" s="1"/>
  <c r="C84" i="1" l="1"/>
  <c r="C77" i="1"/>
  <c r="C78" i="1" l="1"/>
  <c r="D73" i="1"/>
  <c r="D84" i="1"/>
  <c r="E84" i="1"/>
  <c r="G55" i="1"/>
  <c r="D75" i="1" l="1"/>
  <c r="D76" i="1"/>
  <c r="D72" i="1"/>
  <c r="D74" i="1"/>
  <c r="D77" i="1"/>
  <c r="D78" i="1" l="1"/>
</calcChain>
</file>

<file path=xl/comments1.xml><?xml version="1.0" encoding="utf-8"?>
<comments xmlns="http://schemas.openxmlformats.org/spreadsheetml/2006/main">
  <authors>
    <author>Fernandez Maturana Augusto Aliro</author>
  </authors>
  <commentList>
    <comment ref="J1" authorId="0" shapeId="0">
      <text>
        <r>
          <rPr>
            <b/>
            <sz val="9"/>
            <color indexed="81"/>
            <rFont val="Tahoma"/>
            <charset val="1"/>
          </rPr>
          <t>Fernandez Maturana Augusto Aliro:</t>
        </r>
        <r>
          <rPr>
            <sz val="9"/>
            <color indexed="81"/>
            <rFont val="Tahoma"/>
            <charset val="1"/>
          </rPr>
          <t xml:space="preserve">
Incremento de 100 en 100.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Fernandez Maturana Augusto Aliro:</t>
        </r>
        <r>
          <rPr>
            <sz val="9"/>
            <color indexed="81"/>
            <rFont val="Tahoma"/>
            <charset val="1"/>
          </rPr>
          <t xml:space="preserve">
Corresponde a la variación, considerando que la alimentación se hizo para 100 gallinas, por lo tanto el crecimiento debe ir de 100 en 100 incrementandose Ej. 100, 200, 300….1000.-
</t>
        </r>
      </text>
    </comment>
  </commentList>
</comments>
</file>

<file path=xl/sharedStrings.xml><?xml version="1.0" encoding="utf-8"?>
<sst xmlns="http://schemas.openxmlformats.org/spreadsheetml/2006/main" count="148" uniqueCount="117">
  <si>
    <t>Cantidad de Gallinas</t>
  </si>
  <si>
    <t>Meses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</si>
  <si>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</si>
  <si>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</si>
  <si>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</si>
  <si>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</si>
  <si>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</si>
  <si>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</si>
  <si>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</si>
  <si>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</si>
  <si>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</si>
  <si>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</si>
  <si>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</si>
  <si>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</si>
  <si>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Rendimiento Mes</t>
  </si>
  <si>
    <t>Rendimiento día</t>
  </si>
  <si>
    <t>% Postura</t>
  </si>
  <si>
    <t>Producción/Año</t>
  </si>
  <si>
    <t>Bandejas/año</t>
  </si>
  <si>
    <t>Precio</t>
  </si>
  <si>
    <t>Categorias</t>
  </si>
  <si>
    <t>Solo 1 categoria</t>
  </si>
  <si>
    <t>RUBRO O CULTIVO</t>
  </si>
  <si>
    <t>PRODUCCIÓN DE HUEVOS</t>
  </si>
  <si>
    <t>RENDIMIENTO ( Bandeja 30 huevos/700 gallinas.)</t>
  </si>
  <si>
    <t>Total</t>
  </si>
  <si>
    <t>RAZA</t>
  </si>
  <si>
    <t>Lohmann Brown, Isa Brown y Leghorn</t>
  </si>
  <si>
    <t>FECHA ESTIMADA  PRECIO VENTA</t>
  </si>
  <si>
    <t>Anual</t>
  </si>
  <si>
    <t>Promedio</t>
  </si>
  <si>
    <t>NIVEL TECNOLÓGICO</t>
  </si>
  <si>
    <t>Medio</t>
  </si>
  <si>
    <t>PRECIO ESPERADO ($/Bandeja)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</si>
  <si>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</si>
  <si>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</si>
  <si>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</si>
  <si>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</si>
  <si>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</si>
  <si>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</si>
  <si>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en fresco</t>
  </si>
  <si>
    <t>COMUNA/LOCALIDAD</t>
  </si>
  <si>
    <t>Todas la comunas del Área</t>
  </si>
  <si>
    <t>FECHA DE COSECHA</t>
  </si>
  <si>
    <t>FECHA PRECIO INSUMOS</t>
  </si>
  <si>
    <t>CONTINGENCIA</t>
  </si>
  <si>
    <t>Estructura productiva dañada por sismos, aluaviones y viento.</t>
  </si>
  <si>
    <t>COSTOS DIRECTOS DE PRODUCCIÓN DE HUEVOS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</si>
  <si>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</si>
  <si>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</si>
  <si>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</si>
  <si>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</si>
  <si>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</si>
  <si>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</si>
  <si>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</si>
  <si>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alimento, chipear, regar, mezclar y aerear</t>
  </si>
  <si>
    <t>JH</t>
  </si>
  <si>
    <t>Enero-Diciembre</t>
  </si>
  <si>
    <t>Envasado y etiquetado</t>
  </si>
  <si>
    <t>Subtotal Jornadas Hombre</t>
  </si>
  <si>
    <t>JORNADAS ANIMAL</t>
  </si>
  <si>
    <t>Subtotal Jornadas Animal</t>
  </si>
  <si>
    <t>MAQUINARIA</t>
  </si>
  <si>
    <t xml:space="preserve">Triturar desechos </t>
  </si>
  <si>
    <t>JM</t>
  </si>
  <si>
    <t>Subtotal Costo Maquinaria</t>
  </si>
  <si>
    <t>INSUMOS</t>
  </si>
  <si>
    <t>Insumos</t>
  </si>
  <si>
    <t>Unidad (Kg/l/u)</t>
  </si>
  <si>
    <t>Cantidad (Kg/l/u)</t>
  </si>
  <si>
    <t>ALIMENTACIÓN</t>
  </si>
  <si>
    <t>Saco alimento Ponedora</t>
  </si>
  <si>
    <t>Saco 25kg</t>
  </si>
  <si>
    <t>Alfalfa (17X9)</t>
  </si>
  <si>
    <t>Atado 10 kg</t>
  </si>
  <si>
    <t>MEDICAMENTOS</t>
  </si>
  <si>
    <t>Vitaminas</t>
  </si>
  <si>
    <t>1 kg</t>
  </si>
  <si>
    <t>Subtotal Insumos</t>
  </si>
  <si>
    <t>OTROS</t>
  </si>
  <si>
    <t>Item</t>
  </si>
  <si>
    <t>Envases</t>
  </si>
  <si>
    <t>Bandeja-Huevo</t>
  </si>
  <si>
    <t>Combustible</t>
  </si>
  <si>
    <t>lt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</si>
  <si>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</si>
  <si>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</si>
  <si>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</si>
  <si>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</si>
  <si>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</si>
  <si>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</si>
  <si>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</si>
  <si>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</si>
  <si>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</si>
  <si>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</si>
  <si>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 precios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</si>
  <si>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</si>
  <si>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</si>
  <si>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mano de obra No permanente o familiar, contratada por labores específicas.</t>
  </si>
  <si>
    <t>6. Método de manejo semiestabulado.</t>
  </si>
  <si>
    <t>7. Orienzonte recambio 2.5 años.</t>
  </si>
  <si>
    <t>8. Unidad productiva compuesta por 700 gallinas ponedoras.</t>
  </si>
  <si>
    <t>9. Dimensión galpón de 7 * 21 mts.</t>
  </si>
  <si>
    <t>10. Producción anual con mayores rendimientos en epoca de mayor temperatura.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</si>
  <si>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</si>
  <si>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</si>
  <si>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</si>
  <si>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</si>
  <si>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</si>
  <si>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</si>
  <si>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</si>
  <si>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</si>
  <si>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</si>
  <si>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($/Bandeja)</t>
  </si>
  <si>
    <t>Rendimiento (Bandejas/hà)</t>
  </si>
  <si>
    <t>Costo unitario ($/Bandeja)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</si>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</sst>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9" fontId="4" fillId="0" borderId="0" applyFont="0" applyFill="0" applyBorder="0" applyAlignment="0" applyProtection="0"/>
    <xf numFmtId="41" fontId="16" fillId="0" borderId="0" applyFont="0" applyFill="0" applyBorder="0" applyAlignment="0" applyProtection="0"/>
  </cellStyleXfs>
  <cellXfs count="126">
    <xf numFmtId="0" fontId="0" fillId="0" borderId="0" xfId="0"/>
    <xf numFmtId="41" fontId="0" fillId="0" borderId="0" xfId="2" applyFont="1" applyAlignment="1"/>
    <xf numFmtId="41" fontId="0" fillId="0" borderId="36" xfId="2" applyFont="1" applyFill="1" applyBorder="1"/>
    <xf numFmtId="41" fontId="7" fillId="10" borderId="49" xfId="2" applyFont="1" applyFill="1" applyBorder="1"/>
    <xf numFmtId="41" fontId="0" fillId="11" borderId="55" xfId="2" applyFont="1" applyFill="1" applyBorder="1"/>
    <xf numFmtId="41" fontId="0" fillId="0" borderId="0" xfId="2" applyFont="1"/>
    <xf numFmtId="41" fontId="0" fillId="2" borderId="1" xfId="2" applyFont="1" applyFill="1" applyBorder="1" applyAlignment="1"/>
    <xf numFmtId="41" fontId="0" fillId="0" borderId="55" xfId="2" applyFont="1" applyBorder="1"/>
    <xf numFmtId="41" fontId="0" fillId="0" borderId="56" xfId="2" applyFont="1" applyBorder="1"/>
    <xf numFmtId="41" fontId="0" fillId="2" borderId="2" xfId="2" applyFont="1" applyFill="1" applyBorder="1" applyAlignment="1"/>
    <xf numFmtId="41" fontId="0" fillId="2" borderId="3" xfId="2" applyFont="1" applyFill="1" applyBorder="1" applyAlignment="1"/>
    <xf numFmtId="41" fontId="12" fillId="3" borderId="4" xfId="2" applyFont="1" applyFill="1" applyBorder="1" applyAlignment="1">
      <alignment vertical="center" wrapText="1"/>
    </xf>
    <xf numFmtId="41" fontId="1" fillId="2" borderId="5" xfId="2" applyFont="1" applyFill="1" applyBorder="1" applyAlignment="1">
      <alignment horizontal="right"/>
    </xf>
    <xf numFmtId="41" fontId="1" fillId="2" borderId="6" xfId="2" applyFont="1" applyFill="1" applyBorder="1" applyAlignment="1"/>
    <xf numFmtId="41" fontId="1" fillId="2" borderId="5" xfId="2" applyFont="1" applyFill="1" applyBorder="1" applyAlignment="1">
      <alignment horizontal="right" wrapText="1"/>
    </xf>
    <xf numFmtId="41" fontId="1" fillId="2" borderId="4" xfId="2" applyFont="1" applyFill="1" applyBorder="1" applyAlignment="1">
      <alignment vertical="center" wrapText="1"/>
    </xf>
    <xf numFmtId="41" fontId="1" fillId="0" borderId="5" xfId="2" applyFont="1" applyFill="1" applyBorder="1" applyAlignment="1">
      <alignment horizontal="right" vertical="center" wrapText="1"/>
    </xf>
    <xf numFmtId="41" fontId="1" fillId="2" borderId="5" xfId="2" applyFont="1" applyFill="1" applyBorder="1" applyAlignment="1">
      <alignment vertical="center" wrapText="1"/>
    </xf>
    <xf numFmtId="41" fontId="1" fillId="2" borderId="5" xfId="2" applyFont="1" applyFill="1" applyBorder="1" applyAlignment="1">
      <alignment horizontal="right" vertical="center"/>
    </xf>
    <xf numFmtId="41" fontId="0" fillId="0" borderId="55" xfId="2" applyFont="1" applyFill="1" applyBorder="1"/>
    <xf numFmtId="41" fontId="1" fillId="2" borderId="5" xfId="2" applyFont="1" applyFill="1" applyBorder="1" applyAlignment="1">
      <alignment wrapText="1"/>
    </xf>
    <xf numFmtId="41" fontId="1" fillId="2" borderId="5" xfId="2" applyFont="1" applyFill="1" applyBorder="1" applyAlignment="1"/>
    <xf numFmtId="41" fontId="1" fillId="2" borderId="6" xfId="2" applyFont="1" applyFill="1" applyBorder="1" applyAlignment="1">
      <alignment vertical="center"/>
    </xf>
    <xf numFmtId="41" fontId="1" fillId="2" borderId="5" xfId="2" applyFont="1" applyFill="1" applyBorder="1" applyAlignment="1">
      <alignment horizontal="right" vertical="center" wrapText="1"/>
    </xf>
    <xf numFmtId="41" fontId="1" fillId="2" borderId="7" xfId="2" applyFont="1" applyFill="1" applyBorder="1" applyAlignment="1">
      <alignment wrapText="1"/>
    </xf>
    <xf numFmtId="41" fontId="1" fillId="2" borderId="8" xfId="2" applyFont="1" applyFill="1" applyBorder="1" applyAlignment="1"/>
    <xf numFmtId="41" fontId="1" fillId="2" borderId="3" xfId="2" applyFont="1" applyFill="1" applyBorder="1" applyAlignment="1"/>
    <xf numFmtId="41" fontId="1" fillId="2" borderId="8" xfId="2" applyFont="1" applyFill="1" applyBorder="1" applyAlignment="1">
      <alignment horizontal="justify" wrapText="1"/>
    </xf>
    <xf numFmtId="41" fontId="1" fillId="2" borderId="9" xfId="2" applyFont="1" applyFill="1" applyBorder="1" applyAlignment="1"/>
    <xf numFmtId="41" fontId="1" fillId="2" borderId="10" xfId="2" applyFont="1" applyFill="1" applyBorder="1" applyAlignment="1">
      <alignment horizontal="left"/>
    </xf>
    <xf numFmtId="41" fontId="1" fillId="2" borderId="10" xfId="2" applyFont="1" applyFill="1" applyBorder="1" applyAlignment="1"/>
    <xf numFmtId="41" fontId="12" fillId="5" borderId="11" xfId="2" applyFont="1" applyFill="1" applyBorder="1" applyAlignment="1">
      <alignment vertical="center"/>
    </xf>
    <xf numFmtId="41" fontId="1" fillId="2" borderId="12" xfId="2" applyFont="1" applyFill="1" applyBorder="1" applyAlignment="1">
      <alignment vertical="center"/>
    </xf>
    <xf numFmtId="41" fontId="1" fillId="2" borderId="3" xfId="2" applyFont="1" applyFill="1" applyBorder="1" applyAlignment="1">
      <alignment vertical="center"/>
    </xf>
    <xf numFmtId="41" fontId="12" fillId="3" borderId="5" xfId="2" applyFont="1" applyFill="1" applyBorder="1" applyAlignment="1">
      <alignment horizontal="center" vertical="center" wrapText="1"/>
    </xf>
    <xf numFmtId="41" fontId="1" fillId="2" borderId="5" xfId="2" applyFont="1" applyFill="1" applyBorder="1" applyAlignment="1">
      <alignment horizontal="center" vertical="center" wrapText="1"/>
    </xf>
    <xf numFmtId="41" fontId="2" fillId="3" borderId="5" xfId="2" applyFont="1" applyFill="1" applyBorder="1" applyAlignment="1">
      <alignment vertical="center"/>
    </xf>
    <xf numFmtId="41" fontId="2" fillId="3" borderId="5" xfId="2" applyFont="1" applyFill="1" applyBorder="1" applyAlignment="1">
      <alignment horizontal="center" vertical="center"/>
    </xf>
    <xf numFmtId="41" fontId="12" fillId="5" borderId="13" xfId="2" applyFont="1" applyFill="1" applyBorder="1" applyAlignment="1">
      <alignment vertical="center"/>
    </xf>
    <xf numFmtId="41" fontId="1" fillId="2" borderId="14" xfId="2" applyFont="1" applyFill="1" applyBorder="1" applyAlignment="1">
      <alignment horizontal="center" vertical="center"/>
    </xf>
    <xf numFmtId="41" fontId="1" fillId="2" borderId="2" xfId="2" applyFont="1" applyFill="1" applyBorder="1" applyAlignment="1">
      <alignment horizontal="center" vertical="center"/>
    </xf>
    <xf numFmtId="41" fontId="1" fillId="2" borderId="2" xfId="2" applyFont="1" applyFill="1" applyBorder="1" applyAlignment="1">
      <alignment vertical="center"/>
    </xf>
    <xf numFmtId="41" fontId="12" fillId="3" borderId="13" xfId="2" applyFont="1" applyFill="1" applyBorder="1" applyAlignment="1">
      <alignment horizontal="center" vertical="center"/>
    </xf>
    <xf numFmtId="41" fontId="12" fillId="3" borderId="13" xfId="2" applyFont="1" applyFill="1" applyBorder="1" applyAlignment="1">
      <alignment horizontal="center" vertical="center" wrapText="1"/>
    </xf>
    <xf numFmtId="41" fontId="1" fillId="2" borderId="13" xfId="2" applyFont="1" applyFill="1" applyBorder="1" applyAlignment="1">
      <alignment vertical="center"/>
    </xf>
    <xf numFmtId="41" fontId="1" fillId="2" borderId="13" xfId="2" applyFont="1" applyFill="1" applyBorder="1" applyAlignment="1">
      <alignment horizontal="center" vertical="center"/>
    </xf>
    <xf numFmtId="41" fontId="2" fillId="3" borderId="13" xfId="2" applyFont="1" applyFill="1" applyBorder="1" applyAlignment="1">
      <alignment vertical="center"/>
    </xf>
    <xf numFmtId="41" fontId="2" fillId="3" borderId="13" xfId="2" applyFont="1" applyFill="1" applyBorder="1" applyAlignment="1">
      <alignment horizontal="center" vertical="center"/>
    </xf>
    <xf numFmtId="41" fontId="1" fillId="2" borderId="15" xfId="2" applyFont="1" applyFill="1" applyBorder="1" applyAlignment="1"/>
    <xf numFmtId="41" fontId="1" fillId="2" borderId="16" xfId="2" applyFont="1" applyFill="1" applyBorder="1" applyAlignment="1"/>
    <xf numFmtId="41" fontId="12" fillId="3" borderId="11" xfId="2" applyFont="1" applyFill="1" applyBorder="1" applyAlignment="1">
      <alignment horizontal="center" vertical="center"/>
    </xf>
    <xf numFmtId="41" fontId="12" fillId="3" borderId="11" xfId="2" applyFont="1" applyFill="1" applyBorder="1" applyAlignment="1">
      <alignment horizontal="center" vertical="center" wrapText="1"/>
    </xf>
    <xf numFmtId="41" fontId="1" fillId="2" borderId="5" xfId="2" applyFont="1" applyFill="1" applyBorder="1" applyAlignment="1">
      <alignment horizontal="center" wrapText="1"/>
    </xf>
    <xf numFmtId="41" fontId="0" fillId="0" borderId="18" xfId="2" applyFont="1" applyBorder="1" applyAlignment="1"/>
    <xf numFmtId="41" fontId="8" fillId="2" borderId="5" xfId="2" applyFont="1" applyFill="1" applyBorder="1" applyAlignment="1">
      <alignment horizontal="left" vertical="center" wrapText="1"/>
    </xf>
    <xf numFmtId="41" fontId="1" fillId="2" borderId="5" xfId="2" applyFont="1" applyFill="1" applyBorder="1" applyAlignment="1">
      <alignment horizontal="center"/>
    </xf>
    <xf numFmtId="41" fontId="8" fillId="2" borderId="5" xfId="2" applyFont="1" applyFill="1" applyBorder="1" applyAlignment="1"/>
    <xf numFmtId="41" fontId="1" fillId="2" borderId="44" xfId="2" applyFont="1" applyFill="1" applyBorder="1" applyAlignment="1"/>
    <xf numFmtId="41" fontId="1" fillId="2" borderId="44" xfId="2" applyFont="1" applyFill="1" applyBorder="1" applyAlignment="1">
      <alignment horizontal="center"/>
    </xf>
    <xf numFmtId="41" fontId="2" fillId="3" borderId="45" xfId="2" applyFont="1" applyFill="1" applyBorder="1" applyAlignment="1">
      <alignment vertical="center"/>
    </xf>
    <xf numFmtId="41" fontId="2" fillId="3" borderId="45" xfId="2" applyFont="1" applyFill="1" applyBorder="1" applyAlignment="1">
      <alignment horizontal="center" vertical="center"/>
    </xf>
    <xf numFmtId="41" fontId="1" fillId="2" borderId="16" xfId="2" applyFont="1" applyFill="1" applyBorder="1" applyAlignment="1">
      <alignment horizontal="center"/>
    </xf>
    <xf numFmtId="41" fontId="3" fillId="5" borderId="5" xfId="2" applyFont="1" applyFill="1" applyBorder="1" applyAlignment="1">
      <alignment wrapText="1"/>
    </xf>
    <xf numFmtId="41" fontId="2" fillId="3" borderId="17" xfId="2" applyFont="1" applyFill="1" applyBorder="1" applyAlignment="1">
      <alignment vertical="center"/>
    </xf>
    <xf numFmtId="41" fontId="2" fillId="3" borderId="17" xfId="2" applyFont="1" applyFill="1" applyBorder="1" applyAlignment="1">
      <alignment horizontal="center" vertical="center"/>
    </xf>
    <xf numFmtId="41" fontId="1" fillId="2" borderId="20" xfId="2" applyFont="1" applyFill="1" applyBorder="1" applyAlignment="1"/>
    <xf numFmtId="41" fontId="12" fillId="5" borderId="21" xfId="2" applyFont="1" applyFill="1" applyBorder="1" applyAlignment="1">
      <alignment vertical="center"/>
    </xf>
    <xf numFmtId="41" fontId="12" fillId="5" borderId="22" xfId="2" applyFont="1" applyFill="1" applyBorder="1" applyAlignment="1">
      <alignment vertical="center"/>
    </xf>
    <xf numFmtId="41" fontId="12" fillId="5" borderId="23" xfId="2" applyFont="1" applyFill="1" applyBorder="1" applyAlignment="1">
      <alignment vertical="center"/>
    </xf>
    <xf numFmtId="41" fontId="12" fillId="3" borderId="24" xfId="2" applyFont="1" applyFill="1" applyBorder="1" applyAlignment="1">
      <alignment vertical="center"/>
    </xf>
    <xf numFmtId="41" fontId="12" fillId="3" borderId="13" xfId="2" applyFont="1" applyFill="1" applyBorder="1" applyAlignment="1">
      <alignment vertical="center"/>
    </xf>
    <xf numFmtId="41" fontId="12" fillId="3" borderId="25" xfId="2" applyFont="1" applyFill="1" applyBorder="1" applyAlignment="1">
      <alignment vertical="center"/>
    </xf>
    <xf numFmtId="41" fontId="12" fillId="5" borderId="24" xfId="2" applyFont="1" applyFill="1" applyBorder="1" applyAlignment="1">
      <alignment vertical="center"/>
    </xf>
    <xf numFmtId="41" fontId="12" fillId="5" borderId="25" xfId="2" applyFont="1" applyFill="1" applyBorder="1" applyAlignment="1">
      <alignment vertical="center"/>
    </xf>
    <xf numFmtId="41" fontId="12" fillId="5" borderId="26" xfId="2" applyFont="1" applyFill="1" applyBorder="1" applyAlignment="1">
      <alignment vertical="center"/>
    </xf>
    <xf numFmtId="41" fontId="12" fillId="5" borderId="27" xfId="2" applyFont="1" applyFill="1" applyBorder="1" applyAlignment="1">
      <alignment vertical="center"/>
    </xf>
    <xf numFmtId="41" fontId="12" fillId="6" borderId="28" xfId="2" applyFont="1" applyFill="1" applyBorder="1" applyAlignment="1">
      <alignment vertical="center"/>
    </xf>
    <xf numFmtId="41" fontId="1" fillId="2" borderId="18" xfId="2" applyFont="1" applyFill="1" applyBorder="1" applyAlignment="1">
      <alignment vertical="center"/>
    </xf>
    <xf numFmtId="41" fontId="12" fillId="2" borderId="18" xfId="2" applyFont="1" applyFill="1" applyBorder="1" applyAlignment="1">
      <alignment vertical="center"/>
    </xf>
    <xf numFmtId="41" fontId="14" fillId="2" borderId="18" xfId="2" applyFont="1" applyFill="1" applyBorder="1" applyAlignment="1">
      <alignment vertical="center"/>
    </xf>
    <xf numFmtId="41" fontId="8" fillId="2" borderId="36" xfId="2" applyFont="1" applyFill="1" applyBorder="1" applyAlignment="1">
      <alignment vertical="center"/>
    </xf>
    <xf numFmtId="41" fontId="1" fillId="2" borderId="37" xfId="2" applyFont="1" applyFill="1" applyBorder="1" applyAlignment="1"/>
    <xf numFmtId="41" fontId="1" fillId="2" borderId="38" xfId="2" applyFont="1" applyFill="1" applyBorder="1" applyAlignment="1"/>
    <xf numFmtId="41" fontId="11" fillId="0" borderId="39" xfId="2" applyFont="1" applyFill="1" applyBorder="1"/>
    <xf numFmtId="41" fontId="1" fillId="2" borderId="18" xfId="2" applyFont="1" applyFill="1" applyBorder="1" applyAlignment="1"/>
    <xf numFmtId="41" fontId="1" fillId="2" borderId="40" xfId="2" applyFont="1" applyFill="1" applyBorder="1" applyAlignment="1"/>
    <xf numFmtId="41" fontId="11" fillId="0" borderId="41" xfId="2" applyFont="1" applyFill="1" applyBorder="1"/>
    <xf numFmtId="41" fontId="1" fillId="2" borderId="42" xfId="2" applyFont="1" applyFill="1" applyBorder="1" applyAlignment="1"/>
    <xf numFmtId="41" fontId="1" fillId="2" borderId="43" xfId="2" applyFont="1" applyFill="1" applyBorder="1" applyAlignment="1"/>
    <xf numFmtId="41" fontId="11" fillId="0" borderId="18" xfId="2" applyFont="1" applyFill="1" applyBorder="1"/>
    <xf numFmtId="41" fontId="3" fillId="9" borderId="52" xfId="2" applyFont="1" applyFill="1" applyBorder="1" applyAlignment="1">
      <alignment vertical="center"/>
    </xf>
    <xf numFmtId="41" fontId="3" fillId="9" borderId="53" xfId="2" applyFont="1" applyFill="1" applyBorder="1" applyAlignment="1">
      <alignment vertical="center"/>
    </xf>
    <xf numFmtId="41" fontId="1" fillId="9" borderId="54" xfId="2" applyFont="1" applyFill="1" applyBorder="1" applyAlignment="1"/>
    <xf numFmtId="41" fontId="1" fillId="7" borderId="18" xfId="2" applyFont="1" applyFill="1" applyBorder="1" applyAlignment="1"/>
    <xf numFmtId="41" fontId="8" fillId="8" borderId="29" xfId="2" applyFont="1" applyFill="1" applyBorder="1" applyAlignment="1">
      <alignment vertical="center"/>
    </xf>
    <xf numFmtId="41" fontId="8" fillId="8" borderId="19" xfId="2" applyFont="1" applyFill="1" applyBorder="1" applyAlignment="1">
      <alignment vertical="center"/>
    </xf>
    <xf numFmtId="41" fontId="1" fillId="8" borderId="30" xfId="2" applyFont="1" applyFill="1" applyBorder="1" applyAlignment="1"/>
    <xf numFmtId="41" fontId="8" fillId="2" borderId="31" xfId="2" applyFont="1" applyFill="1" applyBorder="1" applyAlignment="1">
      <alignment vertical="center"/>
    </xf>
    <xf numFmtId="41" fontId="8" fillId="2" borderId="5" xfId="2" applyFont="1" applyFill="1" applyBorder="1" applyAlignment="1">
      <alignment vertical="center"/>
    </xf>
    <xf numFmtId="41" fontId="12" fillId="7" borderId="18" xfId="2" applyFont="1" applyFill="1" applyBorder="1" applyAlignment="1">
      <alignment vertical="center"/>
    </xf>
    <xf numFmtId="41" fontId="8" fillId="8" borderId="33" xfId="2" applyFont="1" applyFill="1" applyBorder="1" applyAlignment="1">
      <alignment vertical="center"/>
    </xf>
    <xf numFmtId="41" fontId="8" fillId="8" borderId="34" xfId="2" applyFont="1" applyFill="1" applyBorder="1" applyAlignment="1">
      <alignment vertical="center"/>
    </xf>
    <xf numFmtId="41" fontId="8" fillId="8" borderId="35" xfId="2" applyFont="1" applyFill="1" applyBorder="1" applyAlignment="1">
      <alignment vertical="center"/>
    </xf>
    <xf numFmtId="41" fontId="1" fillId="0" borderId="18" xfId="2" applyFont="1" applyBorder="1" applyAlignment="1"/>
    <xf numFmtId="41" fontId="2" fillId="2" borderId="18" xfId="2" applyFont="1" applyFill="1" applyBorder="1" applyAlignment="1">
      <alignment vertical="center"/>
    </xf>
    <xf numFmtId="41" fontId="1" fillId="0" borderId="0" xfId="2" applyFont="1" applyAlignment="1"/>
    <xf numFmtId="41" fontId="12" fillId="9" borderId="48" xfId="2" applyFont="1" applyFill="1" applyBorder="1" applyAlignment="1">
      <alignment vertical="center"/>
    </xf>
    <xf numFmtId="41" fontId="3" fillId="9" borderId="49" xfId="2" applyFont="1" applyFill="1" applyBorder="1" applyAlignment="1">
      <alignment vertical="center"/>
    </xf>
    <xf numFmtId="41" fontId="12" fillId="9" borderId="49" xfId="2" applyFont="1" applyFill="1" applyBorder="1" applyAlignment="1">
      <alignment vertical="center"/>
    </xf>
    <xf numFmtId="41" fontId="12" fillId="9" borderId="50" xfId="2" applyFont="1" applyFill="1" applyBorder="1" applyAlignment="1">
      <alignment vertical="center"/>
    </xf>
    <xf numFmtId="41" fontId="8" fillId="7" borderId="18" xfId="2" applyFont="1" applyFill="1" applyBorder="1" applyAlignment="1">
      <alignment vertical="center"/>
    </xf>
    <xf numFmtId="41" fontId="8" fillId="2" borderId="18" xfId="2" applyFont="1" applyFill="1" applyBorder="1" applyAlignment="1">
      <alignment vertical="center"/>
    </xf>
    <xf numFmtId="41" fontId="8" fillId="8" borderId="46" xfId="2" applyFont="1" applyFill="1" applyBorder="1" applyAlignment="1">
      <alignment vertical="center"/>
    </xf>
    <xf numFmtId="41" fontId="8" fillId="8" borderId="47" xfId="2" applyFont="1" applyFill="1" applyBorder="1" applyAlignment="1">
      <alignment vertical="center"/>
    </xf>
    <xf numFmtId="41" fontId="8" fillId="8" borderId="51" xfId="2" applyFont="1" applyFill="1" applyBorder="1" applyAlignment="1">
      <alignment vertical="center"/>
    </xf>
    <xf numFmtId="41" fontId="10" fillId="2" borderId="18" xfId="2" applyFont="1" applyFill="1" applyBorder="1" applyAlignment="1">
      <alignment vertical="center"/>
    </xf>
    <xf numFmtId="10" fontId="1" fillId="2" borderId="32" xfId="1" applyNumberFormat="1" applyFont="1" applyFill="1" applyBorder="1" applyAlignment="1"/>
    <xf numFmtId="10" fontId="8" fillId="8" borderId="35" xfId="1" applyNumberFormat="1" applyFont="1" applyFill="1" applyBorder="1" applyAlignment="1">
      <alignment vertical="center"/>
    </xf>
    <xf numFmtId="14" fontId="1" fillId="2" borderId="5" xfId="2" applyNumberFormat="1" applyFont="1" applyFill="1" applyBorder="1" applyAlignment="1">
      <alignment horizontal="right" vertical="center"/>
    </xf>
    <xf numFmtId="41" fontId="2" fillId="3" borderId="5" xfId="2" applyFont="1" applyFill="1" applyBorder="1" applyAlignment="1">
      <alignment wrapText="1"/>
    </xf>
    <xf numFmtId="41" fontId="2" fillId="4" borderId="5" xfId="2" applyFont="1" applyFill="1" applyBorder="1" applyAlignment="1">
      <alignment wrapText="1"/>
    </xf>
    <xf numFmtId="41" fontId="1" fillId="2" borderId="5" xfId="2" applyFont="1" applyFill="1" applyBorder="1" applyAlignment="1">
      <alignment wrapText="1"/>
    </xf>
    <xf numFmtId="41" fontId="1" fillId="2" borderId="5" xfId="2" applyFont="1" applyFill="1" applyBorder="1" applyAlignment="1">
      <alignment vertical="center"/>
    </xf>
    <xf numFmtId="41" fontId="13" fillId="3" borderId="5" xfId="2" applyFont="1" applyFill="1" applyBorder="1" applyAlignment="1">
      <alignment horizontal="center" vertical="center"/>
    </xf>
    <xf numFmtId="41" fontId="13" fillId="4" borderId="5" xfId="2" applyFont="1" applyFill="1" applyBorder="1" applyAlignment="1">
      <alignment horizontal="center" vertical="center"/>
    </xf>
    <xf numFmtId="41" fontId="1" fillId="2" borderId="5" xfId="2" applyFont="1" applyFill="1" applyBorder="1" applyAlignment="1">
      <alignment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85"/>
  <sheetViews>
    <sheetView showGridLines="0" tabSelected="1" workbookViewId="0">
      <selection activeCell="F48" sqref="F4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10.85546875" style="1" customWidth="1"/>
    <col min="9" max="9" width="17.85546875" style="1" bestFit="1" customWidth="1"/>
    <col min="10" max="10" width="14.28515625" style="1" bestFit="1" customWidth="1"/>
    <col min="11" max="13" width="10.85546875" style="1" customWidth="1"/>
    <col min="14" max="14" width="12.140625" style="1" customWidth="1"/>
    <col min="15" max="255" width="10.85546875" style="1" customWidth="1"/>
    <col min="256" max="16384" width="10.85546875" style="1"/>
  </cols>
  <sheetData>
    <row r="1" spans="2:21" ht="15" customHeight="1" thickBot="1" x14ac:dyDescent="0.3">
      <c r="I1" s="2" t="s">
        <v>0</v>
      </c>
      <c r="J1" s="3">
        <v>2200</v>
      </c>
      <c r="K1" s="4">
        <f>+J1/100</f>
        <v>22</v>
      </c>
      <c r="L1" s="5"/>
      <c r="M1" s="5"/>
      <c r="N1" s="5"/>
      <c r="O1" s="5"/>
      <c r="P1" s="5"/>
      <c r="Q1" s="5"/>
      <c r="R1" s="5"/>
      <c r="S1" s="5"/>
      <c r="T1" s="5"/>
    </row>
    <row r="2" spans="2:21" ht="15" customHeight="1" x14ac:dyDescent="0.25">
      <c r="B2" s="6"/>
      <c r="C2" s="6"/>
      <c r="D2" s="6"/>
      <c r="E2" s="6"/>
      <c r="F2" s="6"/>
      <c r="G2" s="6"/>
      <c r="I2" s="7" t="s">
        <v>1</v>
      </c>
      <c r="J2" s="8" t="s">
        <v>2</v>
      </c>
      <c r="K2" s="7" t="s">
        <v>3</v>
      </c>
      <c r="L2" s="7" t="s">
        <v>4</v>
      </c>
      <c r="M2" s="7" t="s">
        <v>5</v>
      </c>
      <c r="N2" s="7" t="s">
        <v>6</v>
      </c>
      <c r="O2" s="7" t="s">
        <v>7</v>
      </c>
      <c r="P2" s="7" t="s">
        <v>8</v>
      </c>
      <c r="Q2" s="7" t="s">
        <v>9</v>
      </c>
      <c r="R2" s="7" t="s">
        <v>10</v>
      </c>
      <c r="S2" s="7" t="s">
        <v>11</v>
      </c>
      <c r="T2" s="7" t="s">
        <v>12</v>
      </c>
      <c r="U2" s="7" t="s">
        <v>13</v>
      </c>
    </row>
    <row r="3" spans="2:21" ht="15" customHeight="1" x14ac:dyDescent="0.25">
      <c r="B3" s="6"/>
      <c r="C3" s="6"/>
      <c r="D3" s="6"/>
      <c r="E3" s="6"/>
      <c r="F3" s="6"/>
      <c r="G3" s="6"/>
      <c r="I3" s="7" t="s">
        <v>14</v>
      </c>
      <c r="J3" s="7">
        <f>J4*31</f>
        <v>64790</v>
      </c>
      <c r="K3" s="7">
        <f>K4*28</f>
        <v>58520</v>
      </c>
      <c r="L3" s="7">
        <f>L4*31</f>
        <v>54560</v>
      </c>
      <c r="M3" s="7">
        <f>M4*30</f>
        <v>46200</v>
      </c>
      <c r="N3" s="7">
        <f>N4*31</f>
        <v>47740</v>
      </c>
      <c r="O3" s="7">
        <f>O4*30</f>
        <v>33000</v>
      </c>
      <c r="P3" s="7">
        <f>P4*31</f>
        <v>34100</v>
      </c>
      <c r="Q3" s="7">
        <f>Q4*31</f>
        <v>34100</v>
      </c>
      <c r="R3" s="7">
        <f>R4*30</f>
        <v>39600</v>
      </c>
      <c r="S3" s="7">
        <f>S4*31</f>
        <v>54560</v>
      </c>
      <c r="T3" s="7">
        <f>T4*30</f>
        <v>59400</v>
      </c>
      <c r="U3" s="7">
        <f>U4*31</f>
        <v>64790</v>
      </c>
    </row>
    <row r="4" spans="2:21" ht="15" customHeight="1" x14ac:dyDescent="0.25">
      <c r="B4" s="6"/>
      <c r="C4" s="6"/>
      <c r="D4" s="6"/>
      <c r="E4" s="6"/>
      <c r="F4" s="6"/>
      <c r="G4" s="6"/>
      <c r="I4" s="7" t="s">
        <v>15</v>
      </c>
      <c r="J4" s="7">
        <f>+$I$1:$J$1*J5</f>
        <v>2090</v>
      </c>
      <c r="K4" s="7">
        <f t="shared" ref="K4:U4" si="0">+$J$1*K5</f>
        <v>2090</v>
      </c>
      <c r="L4" s="7">
        <f t="shared" si="0"/>
        <v>1760</v>
      </c>
      <c r="M4" s="7">
        <f t="shared" si="0"/>
        <v>1540</v>
      </c>
      <c r="N4" s="7">
        <f t="shared" si="0"/>
        <v>1540</v>
      </c>
      <c r="O4" s="7">
        <f t="shared" si="0"/>
        <v>1100</v>
      </c>
      <c r="P4" s="7">
        <f t="shared" si="0"/>
        <v>1100</v>
      </c>
      <c r="Q4" s="7">
        <f t="shared" si="0"/>
        <v>1100</v>
      </c>
      <c r="R4" s="7">
        <f t="shared" si="0"/>
        <v>1320</v>
      </c>
      <c r="S4" s="7">
        <f t="shared" si="0"/>
        <v>1760</v>
      </c>
      <c r="T4" s="7">
        <f t="shared" si="0"/>
        <v>1980</v>
      </c>
      <c r="U4" s="7">
        <f t="shared" si="0"/>
        <v>2090</v>
      </c>
    </row>
    <row r="5" spans="2:21" ht="15" customHeight="1" x14ac:dyDescent="0.25">
      <c r="B5" s="6"/>
      <c r="C5" s="6"/>
      <c r="D5" s="6"/>
      <c r="E5" s="6"/>
      <c r="F5" s="6"/>
      <c r="G5" s="6"/>
      <c r="I5" s="7" t="s">
        <v>16</v>
      </c>
      <c r="J5" s="7">
        <v>0.95</v>
      </c>
      <c r="K5" s="7">
        <v>0.95</v>
      </c>
      <c r="L5" s="7">
        <v>0.8</v>
      </c>
      <c r="M5" s="7">
        <v>0.7</v>
      </c>
      <c r="N5" s="7">
        <v>0.7</v>
      </c>
      <c r="O5" s="7">
        <v>0.5</v>
      </c>
      <c r="P5" s="7">
        <v>0.5</v>
      </c>
      <c r="Q5" s="7">
        <v>0.5</v>
      </c>
      <c r="R5" s="7">
        <v>0.6</v>
      </c>
      <c r="S5" s="7">
        <v>0.8</v>
      </c>
      <c r="T5" s="7">
        <v>0.9</v>
      </c>
      <c r="U5" s="7">
        <v>0.95</v>
      </c>
    </row>
    <row r="6" spans="2:21" ht="15" customHeight="1" x14ac:dyDescent="0.25">
      <c r="B6" s="6"/>
      <c r="C6" s="6"/>
      <c r="D6" s="6"/>
      <c r="E6" s="6"/>
      <c r="F6" s="6"/>
      <c r="G6" s="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2:21" ht="15" customHeight="1" x14ac:dyDescent="0.25">
      <c r="B7" s="6"/>
      <c r="C7" s="6"/>
      <c r="D7" s="6"/>
      <c r="E7" s="6"/>
      <c r="F7" s="6"/>
      <c r="G7" s="6"/>
      <c r="I7" s="5"/>
      <c r="J7" s="7" t="s">
        <v>17</v>
      </c>
      <c r="K7" s="7">
        <f>SUM(J3:U3)</f>
        <v>591360</v>
      </c>
      <c r="L7" s="7" t="s">
        <v>18</v>
      </c>
      <c r="M7" s="7" t="s">
        <v>19</v>
      </c>
      <c r="N7" s="5"/>
      <c r="O7" s="5"/>
      <c r="P7" s="5"/>
      <c r="Q7" s="5"/>
      <c r="R7" s="5"/>
      <c r="S7" s="5"/>
      <c r="T7" s="5"/>
    </row>
    <row r="8" spans="2:21" ht="15" customHeight="1" x14ac:dyDescent="0.25">
      <c r="B8" s="9"/>
      <c r="C8" s="10"/>
      <c r="D8" s="6"/>
      <c r="E8" s="10"/>
      <c r="F8" s="10"/>
      <c r="G8" s="10"/>
      <c r="I8" s="7" t="s">
        <v>20</v>
      </c>
      <c r="J8" s="7" t="s">
        <v>21</v>
      </c>
      <c r="K8" s="7">
        <f>+K7</f>
        <v>591360</v>
      </c>
      <c r="L8" s="7">
        <f>+K8/30</f>
        <v>19712</v>
      </c>
      <c r="M8" s="7">
        <v>6000</v>
      </c>
      <c r="N8" s="7">
        <f>+L8*M8</f>
        <v>118272000</v>
      </c>
      <c r="O8" s="5"/>
      <c r="P8" s="5"/>
      <c r="Q8" s="5"/>
      <c r="R8" s="5"/>
      <c r="S8" s="5"/>
      <c r="T8" s="5"/>
    </row>
    <row r="9" spans="2:21" ht="12" customHeight="1" x14ac:dyDescent="0.25">
      <c r="B9" s="11" t="s">
        <v>22</v>
      </c>
      <c r="C9" s="12" t="s">
        <v>23</v>
      </c>
      <c r="D9" s="13"/>
      <c r="E9" s="119" t="s">
        <v>24</v>
      </c>
      <c r="F9" s="120"/>
      <c r="G9" s="14">
        <f>+L8</f>
        <v>19712</v>
      </c>
      <c r="I9" s="5"/>
      <c r="J9" s="7" t="s">
        <v>25</v>
      </c>
      <c r="K9" s="7">
        <f>SUM(K8)</f>
        <v>591360</v>
      </c>
      <c r="L9" s="7">
        <f>SUM(L8)</f>
        <v>19712</v>
      </c>
      <c r="M9" s="7"/>
      <c r="N9" s="7"/>
      <c r="O9" s="5"/>
      <c r="P9" s="5"/>
      <c r="Q9" s="5"/>
      <c r="R9" s="5"/>
      <c r="S9" s="5"/>
      <c r="T9" s="5"/>
    </row>
    <row r="10" spans="2:21" ht="38.25" customHeight="1" x14ac:dyDescent="0.25">
      <c r="B10" s="15" t="s">
        <v>26</v>
      </c>
      <c r="C10" s="16" t="s">
        <v>27</v>
      </c>
      <c r="D10" s="13"/>
      <c r="E10" s="125" t="s">
        <v>28</v>
      </c>
      <c r="F10" s="125"/>
      <c r="G10" s="18" t="s">
        <v>29</v>
      </c>
      <c r="I10" s="5"/>
      <c r="J10" s="19" t="s">
        <v>30</v>
      </c>
      <c r="K10" s="19"/>
      <c r="L10" s="7"/>
      <c r="M10" s="7"/>
      <c r="N10" s="7">
        <f>SUM(N8:N9)</f>
        <v>118272000</v>
      </c>
      <c r="O10" s="5"/>
      <c r="P10" s="5"/>
      <c r="Q10" s="5"/>
      <c r="R10" s="5"/>
      <c r="S10" s="5"/>
      <c r="T10" s="5"/>
    </row>
    <row r="11" spans="2:21" ht="18" customHeight="1" x14ac:dyDescent="0.25">
      <c r="B11" s="15" t="s">
        <v>31</v>
      </c>
      <c r="C11" s="12" t="s">
        <v>32</v>
      </c>
      <c r="D11" s="13"/>
      <c r="E11" s="121" t="s">
        <v>33</v>
      </c>
      <c r="F11" s="121"/>
      <c r="G11" s="14">
        <v>6000</v>
      </c>
    </row>
    <row r="12" spans="2:21" ht="11.25" customHeight="1" x14ac:dyDescent="0.25">
      <c r="B12" s="15" t="s">
        <v>34</v>
      </c>
      <c r="C12" s="12" t="s">
        <v>35</v>
      </c>
      <c r="D12" s="13"/>
      <c r="E12" s="21" t="s">
        <v>36</v>
      </c>
      <c r="F12" s="21"/>
      <c r="G12" s="14">
        <f>+G11*G9</f>
        <v>118272000</v>
      </c>
    </row>
    <row r="13" spans="2:21" ht="11.25" customHeight="1" x14ac:dyDescent="0.25">
      <c r="B13" s="15" t="s">
        <v>37</v>
      </c>
      <c r="C13" s="12" t="s">
        <v>38</v>
      </c>
      <c r="D13" s="13"/>
      <c r="E13" s="121" t="s">
        <v>39</v>
      </c>
      <c r="F13" s="121"/>
      <c r="G13" s="12" t="s">
        <v>40</v>
      </c>
    </row>
    <row r="14" spans="2:21" ht="13.5" customHeight="1" x14ac:dyDescent="0.25">
      <c r="B14" s="15" t="s">
        <v>41</v>
      </c>
      <c r="C14" s="12" t="s">
        <v>42</v>
      </c>
      <c r="D14" s="13"/>
      <c r="E14" s="121" t="s">
        <v>43</v>
      </c>
      <c r="F14" s="121"/>
      <c r="G14" s="12" t="s">
        <v>29</v>
      </c>
    </row>
    <row r="15" spans="2:21" ht="63.75" x14ac:dyDescent="0.25">
      <c r="B15" s="15" t="s">
        <v>44</v>
      </c>
      <c r="C15" s="118">
        <v>44989</v>
      </c>
      <c r="D15" s="22"/>
      <c r="E15" s="122" t="s">
        <v>45</v>
      </c>
      <c r="F15" s="122"/>
      <c r="G15" s="23" t="s">
        <v>46</v>
      </c>
    </row>
    <row r="16" spans="2:21" ht="12" customHeight="1" x14ac:dyDescent="0.25">
      <c r="B16" s="24"/>
      <c r="C16" s="25"/>
      <c r="D16" s="26"/>
      <c r="E16" s="25"/>
      <c r="F16" s="25"/>
      <c r="G16" s="27"/>
    </row>
    <row r="17" spans="2:7" ht="12" customHeight="1" x14ac:dyDescent="0.25">
      <c r="B17" s="123" t="s">
        <v>47</v>
      </c>
      <c r="C17" s="124"/>
      <c r="D17" s="124"/>
      <c r="E17" s="124"/>
      <c r="F17" s="124"/>
      <c r="G17" s="124"/>
    </row>
    <row r="18" spans="2:7" ht="12" customHeight="1" x14ac:dyDescent="0.25">
      <c r="B18" s="28"/>
      <c r="C18" s="29"/>
      <c r="D18" s="29"/>
      <c r="E18" s="29"/>
      <c r="F18" s="30"/>
      <c r="G18" s="30"/>
    </row>
    <row r="19" spans="2:7" ht="12" customHeight="1" x14ac:dyDescent="0.25">
      <c r="B19" s="31" t="s">
        <v>48</v>
      </c>
      <c r="C19" s="32"/>
      <c r="D19" s="33"/>
      <c r="E19" s="33"/>
      <c r="F19" s="33"/>
      <c r="G19" s="33"/>
    </row>
    <row r="20" spans="2:7" ht="24" customHeight="1" x14ac:dyDescent="0.25">
      <c r="B20" s="34" t="s">
        <v>49</v>
      </c>
      <c r="C20" s="34" t="s">
        <v>50</v>
      </c>
      <c r="D20" s="34" t="s">
        <v>51</v>
      </c>
      <c r="E20" s="34" t="s">
        <v>52</v>
      </c>
      <c r="F20" s="34" t="s">
        <v>53</v>
      </c>
      <c r="G20" s="34" t="s">
        <v>54</v>
      </c>
    </row>
    <row r="21" spans="2:7" ht="44.1" customHeight="1" x14ac:dyDescent="0.25">
      <c r="B21" s="17" t="s">
        <v>55</v>
      </c>
      <c r="C21" s="35" t="s">
        <v>56</v>
      </c>
      <c r="D21" s="17">
        <v>365</v>
      </c>
      <c r="E21" s="17" t="s">
        <v>57</v>
      </c>
      <c r="F21" s="23">
        <v>20000</v>
      </c>
      <c r="G21" s="23">
        <f>+D21*F21</f>
        <v>7300000</v>
      </c>
    </row>
    <row r="22" spans="2:7" ht="15.6" customHeight="1" x14ac:dyDescent="0.25">
      <c r="B22" s="17" t="s">
        <v>58</v>
      </c>
      <c r="C22" s="35" t="s">
        <v>56</v>
      </c>
      <c r="D22" s="17">
        <v>183</v>
      </c>
      <c r="E22" s="17" t="s">
        <v>57</v>
      </c>
      <c r="F22" s="23">
        <v>20000</v>
      </c>
      <c r="G22" s="23">
        <f>+D22*F22</f>
        <v>3660000</v>
      </c>
    </row>
    <row r="23" spans="2:7" ht="12.75" customHeight="1" x14ac:dyDescent="0.25">
      <c r="B23" s="36" t="s">
        <v>59</v>
      </c>
      <c r="C23" s="37"/>
      <c r="D23" s="37"/>
      <c r="E23" s="37"/>
      <c r="F23" s="36"/>
      <c r="G23" s="36">
        <f>SUM(G21:G22)</f>
        <v>10960000</v>
      </c>
    </row>
    <row r="24" spans="2:7" ht="12" customHeight="1" x14ac:dyDescent="0.25">
      <c r="B24" s="28"/>
      <c r="C24" s="30"/>
      <c r="D24" s="30"/>
      <c r="E24" s="30"/>
      <c r="F24" s="30"/>
      <c r="G24" s="30"/>
    </row>
    <row r="25" spans="2:7" ht="12" customHeight="1" x14ac:dyDescent="0.25">
      <c r="B25" s="38" t="s">
        <v>60</v>
      </c>
      <c r="C25" s="39"/>
      <c r="D25" s="40"/>
      <c r="E25" s="40"/>
      <c r="F25" s="41"/>
      <c r="G25" s="41"/>
    </row>
    <row r="26" spans="2:7" ht="24" customHeight="1" x14ac:dyDescent="0.25">
      <c r="B26" s="42" t="s">
        <v>49</v>
      </c>
      <c r="C26" s="43" t="s">
        <v>50</v>
      </c>
      <c r="D26" s="43" t="s">
        <v>51</v>
      </c>
      <c r="E26" s="42" t="s">
        <v>52</v>
      </c>
      <c r="F26" s="43" t="s">
        <v>53</v>
      </c>
      <c r="G26" s="42" t="s">
        <v>54</v>
      </c>
    </row>
    <row r="27" spans="2:7" ht="12" customHeight="1" x14ac:dyDescent="0.25">
      <c r="B27" s="44"/>
      <c r="C27" s="45"/>
      <c r="D27" s="45"/>
      <c r="E27" s="45"/>
      <c r="F27" s="44"/>
      <c r="G27" s="44"/>
    </row>
    <row r="28" spans="2:7" ht="12" customHeight="1" x14ac:dyDescent="0.25">
      <c r="B28" s="46" t="s">
        <v>61</v>
      </c>
      <c r="C28" s="47"/>
      <c r="D28" s="47"/>
      <c r="E28" s="47"/>
      <c r="F28" s="46"/>
      <c r="G28" s="46">
        <f>SUM(G27)</f>
        <v>0</v>
      </c>
    </row>
    <row r="29" spans="2:7" ht="12" customHeight="1" x14ac:dyDescent="0.25">
      <c r="B29" s="48"/>
      <c r="C29" s="49"/>
      <c r="D29" s="49"/>
      <c r="E29" s="49"/>
      <c r="F29" s="49"/>
      <c r="G29" s="49"/>
    </row>
    <row r="30" spans="2:7" ht="12" customHeight="1" x14ac:dyDescent="0.25">
      <c r="B30" s="38" t="s">
        <v>62</v>
      </c>
      <c r="C30" s="39"/>
      <c r="D30" s="40"/>
      <c r="E30" s="40"/>
      <c r="F30" s="41"/>
      <c r="G30" s="41"/>
    </row>
    <row r="31" spans="2:7" ht="24" customHeight="1" x14ac:dyDescent="0.25">
      <c r="B31" s="50" t="s">
        <v>49</v>
      </c>
      <c r="C31" s="50" t="s">
        <v>50</v>
      </c>
      <c r="D31" s="50" t="s">
        <v>51</v>
      </c>
      <c r="E31" s="50" t="s">
        <v>52</v>
      </c>
      <c r="F31" s="51" t="s">
        <v>53</v>
      </c>
      <c r="G31" s="50" t="s">
        <v>54</v>
      </c>
    </row>
    <row r="32" spans="2:7" ht="12.75" customHeight="1" x14ac:dyDescent="0.25">
      <c r="B32" s="20" t="s">
        <v>63</v>
      </c>
      <c r="C32" s="52" t="s">
        <v>64</v>
      </c>
      <c r="D32" s="20">
        <v>23</v>
      </c>
      <c r="E32" s="14" t="s">
        <v>57</v>
      </c>
      <c r="F32" s="14">
        <v>25000</v>
      </c>
      <c r="G32" s="14">
        <f>+F32*D32</f>
        <v>575000</v>
      </c>
    </row>
    <row r="33" spans="2:11" ht="12.75" customHeight="1" x14ac:dyDescent="0.25">
      <c r="B33" s="46" t="s">
        <v>65</v>
      </c>
      <c r="C33" s="47"/>
      <c r="D33" s="47"/>
      <c r="E33" s="47"/>
      <c r="F33" s="46"/>
      <c r="G33" s="46">
        <f>SUM(G32:G32)</f>
        <v>575000</v>
      </c>
    </row>
    <row r="34" spans="2:11" ht="12" customHeight="1" x14ac:dyDescent="0.25">
      <c r="B34" s="48"/>
      <c r="C34" s="49"/>
      <c r="D34" s="49"/>
      <c r="E34" s="49"/>
      <c r="F34" s="49"/>
      <c r="G34" s="49"/>
    </row>
    <row r="35" spans="2:11" ht="12" customHeight="1" x14ac:dyDescent="0.25">
      <c r="B35" s="38" t="s">
        <v>66</v>
      </c>
      <c r="C35" s="39"/>
      <c r="D35" s="40"/>
      <c r="E35" s="40"/>
      <c r="F35" s="41"/>
      <c r="G35" s="41"/>
    </row>
    <row r="36" spans="2:11" ht="24" customHeight="1" x14ac:dyDescent="0.25">
      <c r="B36" s="51" t="s">
        <v>67</v>
      </c>
      <c r="C36" s="51" t="s">
        <v>68</v>
      </c>
      <c r="D36" s="51" t="s">
        <v>69</v>
      </c>
      <c r="E36" s="51" t="s">
        <v>52</v>
      </c>
      <c r="F36" s="51" t="s">
        <v>53</v>
      </c>
      <c r="G36" s="51" t="s">
        <v>54</v>
      </c>
      <c r="K36" s="53"/>
    </row>
    <row r="37" spans="2:11" ht="12.75" customHeight="1" x14ac:dyDescent="0.25">
      <c r="B37" s="54" t="s">
        <v>70</v>
      </c>
      <c r="C37" s="54"/>
      <c r="D37" s="54"/>
      <c r="E37" s="54"/>
      <c r="F37" s="54"/>
      <c r="G37" s="54"/>
      <c r="K37" s="53"/>
    </row>
    <row r="38" spans="2:11" ht="12.75" customHeight="1" x14ac:dyDescent="0.25">
      <c r="B38" s="21" t="s">
        <v>71</v>
      </c>
      <c r="C38" s="55" t="s">
        <v>72</v>
      </c>
      <c r="D38" s="21">
        <f>238*K1</f>
        <v>5236</v>
      </c>
      <c r="E38" s="55" t="s">
        <v>57</v>
      </c>
      <c r="F38" s="21">
        <v>15000</v>
      </c>
      <c r="G38" s="21">
        <f>+D38*F38</f>
        <v>78540000</v>
      </c>
    </row>
    <row r="39" spans="2:11" ht="12.75" customHeight="1" x14ac:dyDescent="0.25">
      <c r="B39" s="21" t="s">
        <v>73</v>
      </c>
      <c r="C39" s="55" t="s">
        <v>74</v>
      </c>
      <c r="D39" s="21">
        <f>365*K1</f>
        <v>8030</v>
      </c>
      <c r="E39" s="55" t="s">
        <v>57</v>
      </c>
      <c r="F39" s="21">
        <v>2000</v>
      </c>
      <c r="G39" s="21">
        <f>+D39*F39</f>
        <v>16060000</v>
      </c>
    </row>
    <row r="40" spans="2:11" ht="12.75" customHeight="1" x14ac:dyDescent="0.25">
      <c r="B40" s="56" t="s">
        <v>75</v>
      </c>
      <c r="C40" s="55"/>
      <c r="D40" s="21"/>
      <c r="E40" s="55"/>
      <c r="F40" s="21"/>
      <c r="G40" s="21"/>
    </row>
    <row r="41" spans="2:11" ht="12.75" customHeight="1" x14ac:dyDescent="0.25">
      <c r="B41" s="57" t="s">
        <v>76</v>
      </c>
      <c r="C41" s="58" t="s">
        <v>77</v>
      </c>
      <c r="D41" s="57">
        <v>6</v>
      </c>
      <c r="E41" s="58" t="s">
        <v>57</v>
      </c>
      <c r="F41" s="57">
        <v>21456</v>
      </c>
      <c r="G41" s="57">
        <f>+D41*F41</f>
        <v>128736</v>
      </c>
    </row>
    <row r="42" spans="2:11" ht="13.5" customHeight="1" x14ac:dyDescent="0.25">
      <c r="B42" s="59" t="s">
        <v>78</v>
      </c>
      <c r="C42" s="60"/>
      <c r="D42" s="60"/>
      <c r="E42" s="60"/>
      <c r="F42" s="59"/>
      <c r="G42" s="59">
        <f>SUM(G37:G41)</f>
        <v>94728736</v>
      </c>
    </row>
    <row r="43" spans="2:11" ht="12" customHeight="1" x14ac:dyDescent="0.25">
      <c r="B43" s="48"/>
      <c r="C43" s="49"/>
      <c r="D43" s="49"/>
      <c r="E43" s="61"/>
      <c r="F43" s="49"/>
      <c r="G43" s="49"/>
    </row>
    <row r="44" spans="2:11" ht="12" customHeight="1" x14ac:dyDescent="0.25">
      <c r="B44" s="38" t="s">
        <v>79</v>
      </c>
      <c r="C44" s="39"/>
      <c r="D44" s="40"/>
      <c r="E44" s="40"/>
      <c r="F44" s="41"/>
      <c r="G44" s="41"/>
    </row>
    <row r="45" spans="2:11" ht="24" customHeight="1" x14ac:dyDescent="0.25">
      <c r="B45" s="50" t="s">
        <v>80</v>
      </c>
      <c r="C45" s="51" t="s">
        <v>68</v>
      </c>
      <c r="D45" s="51" t="s">
        <v>69</v>
      </c>
      <c r="E45" s="50" t="s">
        <v>52</v>
      </c>
      <c r="F45" s="51" t="s">
        <v>53</v>
      </c>
      <c r="G45" s="50" t="s">
        <v>54</v>
      </c>
    </row>
    <row r="46" spans="2:11" ht="12.75" customHeight="1" x14ac:dyDescent="0.25">
      <c r="B46" s="21" t="s">
        <v>81</v>
      </c>
      <c r="C46" s="55" t="s">
        <v>82</v>
      </c>
      <c r="D46" s="21">
        <f>+G9</f>
        <v>19712</v>
      </c>
      <c r="E46" s="55" t="s">
        <v>57</v>
      </c>
      <c r="F46" s="21">
        <v>85</v>
      </c>
      <c r="G46" s="21">
        <f>+D46*F46</f>
        <v>1675520</v>
      </c>
    </row>
    <row r="47" spans="2:11" ht="19.5" customHeight="1" x14ac:dyDescent="0.25">
      <c r="B47" s="21" t="s">
        <v>83</v>
      </c>
      <c r="C47" s="55" t="s">
        <v>84</v>
      </c>
      <c r="D47" s="21">
        <v>645</v>
      </c>
      <c r="E47" s="55" t="s">
        <v>57</v>
      </c>
      <c r="F47" s="21">
        <v>1260</v>
      </c>
      <c r="G47" s="21">
        <f>+D47*F47</f>
        <v>812700</v>
      </c>
    </row>
    <row r="48" spans="2:11" ht="12" customHeight="1" x14ac:dyDescent="0.25">
      <c r="B48" s="62" t="s">
        <v>85</v>
      </c>
      <c r="C48" s="55"/>
      <c r="D48" s="21"/>
      <c r="E48" s="52"/>
      <c r="F48" s="21"/>
      <c r="G48" s="21"/>
    </row>
    <row r="49" spans="2:7" ht="12" customHeight="1" x14ac:dyDescent="0.25">
      <c r="B49" s="63" t="s">
        <v>86</v>
      </c>
      <c r="C49" s="64"/>
      <c r="D49" s="64"/>
      <c r="E49" s="64"/>
      <c r="F49" s="63"/>
      <c r="G49" s="63">
        <f>SUM(G46:G48)</f>
        <v>2488220</v>
      </c>
    </row>
    <row r="50" spans="2:7" ht="12" customHeight="1" x14ac:dyDescent="0.25">
      <c r="B50" s="65"/>
      <c r="C50" s="65"/>
      <c r="D50" s="65"/>
      <c r="E50" s="65"/>
      <c r="F50" s="65"/>
      <c r="G50" s="65"/>
    </row>
    <row r="51" spans="2:7" ht="12" customHeight="1" x14ac:dyDescent="0.25">
      <c r="B51" s="66" t="s">
        <v>87</v>
      </c>
      <c r="C51" s="67"/>
      <c r="D51" s="67"/>
      <c r="E51" s="67"/>
      <c r="F51" s="67"/>
      <c r="G51" s="68">
        <f>G23+G33+G42+G49</f>
        <v>108751956</v>
      </c>
    </row>
    <row r="52" spans="2:7" ht="12" customHeight="1" x14ac:dyDescent="0.25">
      <c r="B52" s="69" t="s">
        <v>88</v>
      </c>
      <c r="C52" s="70"/>
      <c r="D52" s="70"/>
      <c r="E52" s="70"/>
      <c r="F52" s="70"/>
      <c r="G52" s="71">
        <f>G51*0.05</f>
        <v>5437597.8000000007</v>
      </c>
    </row>
    <row r="53" spans="2:7" ht="12" customHeight="1" x14ac:dyDescent="0.25">
      <c r="B53" s="72" t="s">
        <v>89</v>
      </c>
      <c r="C53" s="38"/>
      <c r="D53" s="38"/>
      <c r="E53" s="38"/>
      <c r="F53" s="38"/>
      <c r="G53" s="73">
        <f>G52+G51</f>
        <v>114189553.8</v>
      </c>
    </row>
    <row r="54" spans="2:7" ht="12" customHeight="1" x14ac:dyDescent="0.25">
      <c r="B54" s="69" t="s">
        <v>90</v>
      </c>
      <c r="C54" s="70"/>
      <c r="D54" s="70"/>
      <c r="E54" s="70"/>
      <c r="F54" s="70"/>
      <c r="G54" s="71">
        <f>G12</f>
        <v>118272000</v>
      </c>
    </row>
    <row r="55" spans="2:7" ht="12.75" customHeight="1" x14ac:dyDescent="0.25">
      <c r="B55" s="74" t="s">
        <v>91</v>
      </c>
      <c r="C55" s="75"/>
      <c r="D55" s="75"/>
      <c r="E55" s="75"/>
      <c r="F55" s="75"/>
      <c r="G55" s="76">
        <f>G54-G53</f>
        <v>4082446.200000003</v>
      </c>
    </row>
    <row r="56" spans="2:7" ht="12" customHeight="1" x14ac:dyDescent="0.25">
      <c r="B56" s="77" t="s">
        <v>92</v>
      </c>
      <c r="C56" s="78"/>
      <c r="D56" s="78"/>
      <c r="E56" s="78"/>
      <c r="F56" s="78"/>
      <c r="G56" s="79"/>
    </row>
    <row r="57" spans="2:7" ht="12" customHeight="1" thickBot="1" x14ac:dyDescent="0.3">
      <c r="B57" s="77"/>
      <c r="C57" s="78"/>
      <c r="D57" s="78"/>
      <c r="E57" s="78"/>
      <c r="F57" s="78"/>
      <c r="G57" s="79"/>
    </row>
    <row r="58" spans="2:7" ht="12" customHeight="1" x14ac:dyDescent="0.25">
      <c r="B58" s="80" t="s">
        <v>93</v>
      </c>
      <c r="C58" s="81"/>
      <c r="D58" s="81"/>
      <c r="E58" s="81"/>
      <c r="F58" s="82"/>
      <c r="G58" s="78"/>
    </row>
    <row r="59" spans="2:7" ht="12" customHeight="1" x14ac:dyDescent="0.25">
      <c r="B59" s="83" t="s">
        <v>94</v>
      </c>
      <c r="C59" s="84"/>
      <c r="D59" s="84"/>
      <c r="E59" s="84"/>
      <c r="F59" s="85"/>
      <c r="G59" s="78"/>
    </row>
    <row r="60" spans="2:7" ht="12" customHeight="1" x14ac:dyDescent="0.25">
      <c r="B60" s="83" t="s">
        <v>95</v>
      </c>
      <c r="C60" s="84"/>
      <c r="D60" s="84"/>
      <c r="E60" s="84"/>
      <c r="F60" s="85"/>
      <c r="G60" s="78"/>
    </row>
    <row r="61" spans="2:7" ht="12" customHeight="1" x14ac:dyDescent="0.25">
      <c r="B61" s="83" t="s">
        <v>96</v>
      </c>
      <c r="C61" s="84"/>
      <c r="D61" s="84"/>
      <c r="E61" s="84"/>
      <c r="F61" s="85"/>
      <c r="G61" s="78"/>
    </row>
    <row r="62" spans="2:7" ht="12" customHeight="1" x14ac:dyDescent="0.25">
      <c r="B62" s="83" t="s">
        <v>97</v>
      </c>
      <c r="C62" s="84"/>
      <c r="D62" s="84"/>
      <c r="E62" s="84"/>
      <c r="F62" s="85"/>
      <c r="G62" s="78"/>
    </row>
    <row r="63" spans="2:7" ht="12" customHeight="1" x14ac:dyDescent="0.25">
      <c r="B63" s="83" t="s">
        <v>98</v>
      </c>
      <c r="C63" s="84"/>
      <c r="D63" s="84"/>
      <c r="E63" s="84"/>
      <c r="F63" s="85"/>
      <c r="G63" s="78"/>
    </row>
    <row r="64" spans="2:7" ht="12.75" customHeight="1" x14ac:dyDescent="0.25">
      <c r="B64" s="83" t="s">
        <v>99</v>
      </c>
      <c r="C64" s="84"/>
      <c r="D64" s="84"/>
      <c r="E64" s="84"/>
      <c r="F64" s="85"/>
      <c r="G64" s="78"/>
    </row>
    <row r="65" spans="2:7" ht="12.75" customHeight="1" x14ac:dyDescent="0.25">
      <c r="B65" s="83" t="s">
        <v>100</v>
      </c>
      <c r="C65" s="84"/>
      <c r="D65" s="84"/>
      <c r="E65" s="84"/>
      <c r="F65" s="85"/>
      <c r="G65" s="78"/>
    </row>
    <row r="66" spans="2:7" ht="12.75" customHeight="1" x14ac:dyDescent="0.25">
      <c r="B66" s="83" t="s">
        <v>101</v>
      </c>
      <c r="C66" s="84"/>
      <c r="D66" s="84"/>
      <c r="E66" s="84"/>
      <c r="F66" s="85"/>
      <c r="G66" s="78"/>
    </row>
    <row r="67" spans="2:7" ht="12.75" customHeight="1" x14ac:dyDescent="0.25">
      <c r="B67" s="83" t="s">
        <v>102</v>
      </c>
      <c r="C67" s="84"/>
      <c r="D67" s="84"/>
      <c r="E67" s="84"/>
      <c r="F67" s="85"/>
      <c r="G67" s="78"/>
    </row>
    <row r="68" spans="2:7" ht="12.75" customHeight="1" thickBot="1" x14ac:dyDescent="0.3">
      <c r="B68" s="86" t="s">
        <v>103</v>
      </c>
      <c r="C68" s="87"/>
      <c r="D68" s="87"/>
      <c r="E68" s="87"/>
      <c r="F68" s="88"/>
      <c r="G68" s="78"/>
    </row>
    <row r="69" spans="2:7" ht="12" customHeight="1" thickBot="1" x14ac:dyDescent="0.3">
      <c r="B69" s="89"/>
      <c r="C69" s="84"/>
      <c r="D69" s="84"/>
      <c r="E69" s="84"/>
      <c r="F69" s="84"/>
      <c r="G69" s="78"/>
    </row>
    <row r="70" spans="2:7" ht="12" customHeight="1" thickBot="1" x14ac:dyDescent="0.3">
      <c r="B70" s="90" t="s">
        <v>104</v>
      </c>
      <c r="C70" s="91"/>
      <c r="D70" s="92"/>
      <c r="E70" s="93"/>
      <c r="F70" s="93"/>
      <c r="G70" s="78"/>
    </row>
    <row r="71" spans="2:7" ht="12" customHeight="1" x14ac:dyDescent="0.25">
      <c r="B71" s="94" t="s">
        <v>80</v>
      </c>
      <c r="C71" s="95" t="s">
        <v>105</v>
      </c>
      <c r="D71" s="96" t="s">
        <v>106</v>
      </c>
      <c r="E71" s="93"/>
      <c r="F71" s="93"/>
      <c r="G71" s="78"/>
    </row>
    <row r="72" spans="2:7" ht="12" customHeight="1" x14ac:dyDescent="0.25">
      <c r="B72" s="97" t="s">
        <v>107</v>
      </c>
      <c r="C72" s="98">
        <f>+G23</f>
        <v>10960000</v>
      </c>
      <c r="D72" s="116">
        <f>(C72/C78)</f>
        <v>9.59807586182196E-2</v>
      </c>
      <c r="E72" s="93"/>
      <c r="F72" s="93"/>
      <c r="G72" s="78"/>
    </row>
    <row r="73" spans="2:7" ht="12" customHeight="1" x14ac:dyDescent="0.25">
      <c r="B73" s="97" t="s">
        <v>108</v>
      </c>
      <c r="C73" s="98">
        <v>0</v>
      </c>
      <c r="D73" s="116">
        <f t="shared" ref="D73" si="1">(C73/C77)</f>
        <v>0</v>
      </c>
      <c r="E73" s="93"/>
      <c r="F73" s="93"/>
      <c r="G73" s="78"/>
    </row>
    <row r="74" spans="2:7" ht="12" customHeight="1" x14ac:dyDescent="0.25">
      <c r="B74" s="97" t="s">
        <v>109</v>
      </c>
      <c r="C74" s="98">
        <f>+G33</f>
        <v>575000</v>
      </c>
      <c r="D74" s="116">
        <f>(C74/C78)</f>
        <v>5.0354868800617037E-3</v>
      </c>
      <c r="E74" s="93"/>
      <c r="F74" s="93"/>
      <c r="G74" s="78"/>
    </row>
    <row r="75" spans="2:7" ht="12" customHeight="1" x14ac:dyDescent="0.25">
      <c r="B75" s="97" t="s">
        <v>67</v>
      </c>
      <c r="C75" s="98">
        <f>+G42</f>
        <v>94728736</v>
      </c>
      <c r="D75" s="116">
        <f>(C75/C78)</f>
        <v>0.82957444746578912</v>
      </c>
      <c r="E75" s="93"/>
      <c r="F75" s="93"/>
      <c r="G75" s="78"/>
    </row>
    <row r="76" spans="2:7" ht="12.75" customHeight="1" x14ac:dyDescent="0.25">
      <c r="B76" s="97" t="s">
        <v>110</v>
      </c>
      <c r="C76" s="98">
        <f>+G49</f>
        <v>2488220</v>
      </c>
      <c r="D76" s="116">
        <f>(C76/C78)</f>
        <v>2.1790259416881969E-2</v>
      </c>
      <c r="E76" s="99"/>
      <c r="F76" s="99"/>
      <c r="G76" s="78"/>
    </row>
    <row r="77" spans="2:7" ht="12" customHeight="1" x14ac:dyDescent="0.25">
      <c r="B77" s="97" t="s">
        <v>111</v>
      </c>
      <c r="C77" s="98">
        <f>+G52</f>
        <v>5437597.8000000007</v>
      </c>
      <c r="D77" s="116">
        <f>(C77/C78)</f>
        <v>4.761904761904763E-2</v>
      </c>
      <c r="E77" s="99"/>
      <c r="F77" s="99"/>
      <c r="G77" s="78"/>
    </row>
    <row r="78" spans="2:7" ht="12.75" customHeight="1" thickBot="1" x14ac:dyDescent="0.3">
      <c r="B78" s="100" t="s">
        <v>112</v>
      </c>
      <c r="C78" s="101">
        <f>SUM(C72:C77)</f>
        <v>114189553.8</v>
      </c>
      <c r="D78" s="117">
        <f>SUM(D72:D77)</f>
        <v>1</v>
      </c>
      <c r="E78" s="99"/>
      <c r="F78" s="99"/>
      <c r="G78" s="78"/>
    </row>
    <row r="79" spans="2:7" ht="12" customHeight="1" x14ac:dyDescent="0.25">
      <c r="B79" s="103"/>
      <c r="C79" s="78"/>
      <c r="D79" s="78"/>
      <c r="E79" s="78"/>
      <c r="F79" s="78"/>
      <c r="G79" s="78"/>
    </row>
    <row r="80" spans="2:7" ht="12" customHeight="1" x14ac:dyDescent="0.25">
      <c r="B80" s="77"/>
      <c r="C80" s="78"/>
      <c r="D80" s="78"/>
      <c r="E80" s="78"/>
      <c r="F80" s="78"/>
      <c r="G80" s="78"/>
    </row>
    <row r="81" spans="2:7" ht="12.75" customHeight="1" thickBot="1" x14ac:dyDescent="0.3">
      <c r="B81" s="104"/>
      <c r="C81" s="105"/>
      <c r="D81" s="105"/>
      <c r="E81" s="103"/>
      <c r="F81" s="99"/>
      <c r="G81" s="78"/>
    </row>
    <row r="82" spans="2:7" ht="15.6" customHeight="1" thickBot="1" x14ac:dyDescent="0.3">
      <c r="B82" s="106"/>
      <c r="C82" s="107" t="s">
        <v>113</v>
      </c>
      <c r="D82" s="108"/>
      <c r="E82" s="109"/>
      <c r="F82" s="110"/>
      <c r="G82" s="111"/>
    </row>
    <row r="83" spans="2:7" ht="11.25" customHeight="1" thickBot="1" x14ac:dyDescent="0.3">
      <c r="B83" s="112" t="s">
        <v>114</v>
      </c>
      <c r="C83" s="113">
        <f>+E83*70%</f>
        <v>13798.4</v>
      </c>
      <c r="D83" s="113">
        <f>+E83*80%</f>
        <v>15769.6</v>
      </c>
      <c r="E83" s="114">
        <v>19712</v>
      </c>
      <c r="F83" s="110"/>
      <c r="G83" s="111"/>
    </row>
    <row r="84" spans="2:7" ht="11.25" customHeight="1" thickBot="1" x14ac:dyDescent="0.3">
      <c r="B84" s="100" t="s">
        <v>115</v>
      </c>
      <c r="C84" s="101">
        <f>(G53/C83)</f>
        <v>8275.5648336038957</v>
      </c>
      <c r="D84" s="101">
        <f>(G53/D83)</f>
        <v>7241.119229403409</v>
      </c>
      <c r="E84" s="102">
        <f>(G53/E83)</f>
        <v>5792.8953835227276</v>
      </c>
      <c r="F84" s="84"/>
      <c r="G84" s="84"/>
    </row>
    <row r="85" spans="2:7" ht="11.25" customHeight="1" x14ac:dyDescent="0.25">
      <c r="B85" s="115" t="s">
        <v>116</v>
      </c>
      <c r="C85" s="105"/>
      <c r="D85" s="105"/>
      <c r="E85" s="105"/>
      <c r="F85" s="105"/>
      <c r="G85" s="105"/>
    </row>
  </sheetData>
  <mergeCells count="7">
    <mergeCell ref="E9:F9"/>
    <mergeCell ref="E14:F14"/>
    <mergeCell ref="E15:F15"/>
    <mergeCell ref="B17:G17"/>
    <mergeCell ref="E13:F13"/>
    <mergeCell ref="E11:F11"/>
    <mergeCell ref="E10:F10"/>
  </mergeCells>
  <printOptions horizontalCentered="1"/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Huevos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2023-03-30T11:31:17Z</dcterms:modified>
  <cp:category/>
  <cp:contentStatus/>
</cp:coreProperties>
</file>