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FELIPE\"/>
    </mc:Choice>
  </mc:AlternateContent>
  <bookViews>
    <workbookView xWindow="0" yWindow="0" windowWidth="28800" windowHeight="11475"/>
  </bookViews>
  <sheets>
    <sheet name="Red Glob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2" l="1"/>
  <c r="C85" i="2"/>
  <c r="D83" i="2" s="1"/>
  <c r="D84" i="2"/>
  <c r="D82" i="2"/>
  <c r="D81" i="2"/>
  <c r="D79" i="2"/>
  <c r="G59" i="2"/>
  <c r="G58" i="2"/>
  <c r="G53" i="2"/>
  <c r="G51" i="2"/>
  <c r="G46" i="2"/>
  <c r="G45" i="2"/>
  <c r="G44" i="2"/>
  <c r="G43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2" i="2"/>
  <c r="G65" i="2" s="1"/>
  <c r="G47" i="2" l="1"/>
  <c r="G60" i="2"/>
  <c r="G54" i="2"/>
  <c r="G34" i="2"/>
  <c r="D85" i="2"/>
  <c r="G62" i="2" l="1"/>
  <c r="G63" i="2" s="1"/>
  <c r="G64" i="2" s="1"/>
  <c r="G66" i="2" s="1"/>
  <c r="E90" i="2" l="1"/>
  <c r="D90" i="2"/>
  <c r="C90" i="2"/>
</calcChain>
</file>

<file path=xl/sharedStrings.xml><?xml version="1.0" encoding="utf-8"?>
<sst xmlns="http://schemas.openxmlformats.org/spreadsheetml/2006/main" count="160" uniqueCount="116">
  <si>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</si>
  <si>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</si>
  <si>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</si>
  <si>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</si>
  <si>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</si>
  <si>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</si>
  <si>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</si>
  <si>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</si>
  <si>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</si>
  <si>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</si>
  <si>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</si>
  <si>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</si>
  <si>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</si>
  <si>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</si>
  <si>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</si>
  <si>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</si>
  <si>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</si>
  <si>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</si>
  <si>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</si>
  <si>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</si>
  <si>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</si>
  <si>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</si>
  <si>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</si>
  <si>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</si>
  <si>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</si>
  <si>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</si>
  <si>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</si>
  <si>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</si>
  <si>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</si>
  <si>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</si>
  <si>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</si>
  <si>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</si>
  <si>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</si>
  <si>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</si>
  <si>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</si>
  <si>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</si>
  <si>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</si>
  <si>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</si>
  <si>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</si>
  <si>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</si>
  <si>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</si>
  <si>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</si>
  <si>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</si>
  <si>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</si>
  <si>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</si>
  <si>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</si>
  <si>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</si>
  <si>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</si>
  <si>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</si>
  <si>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</si>
  <si>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</si>
  <si>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</si>
  <si>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</si>
  <si>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</si>
  <si>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</si>
  <si>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</si>
  <si>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</si>
  <si>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</si>
  <si>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</si>
  <si>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</si>
  <si>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 xml:space="preserve">UVA  DE MESA </t>
  </si>
  <si>
    <t xml:space="preserve">ALTO </t>
  </si>
  <si>
    <t>VALPARAISO</t>
  </si>
  <si>
    <t>SAN FELIPE</t>
  </si>
  <si>
    <t xml:space="preserve">MARZO </t>
  </si>
  <si>
    <t xml:space="preserve">APLICACIÓN DE GUANO </t>
  </si>
  <si>
    <t xml:space="preserve">SEPTIEMBRE </t>
  </si>
  <si>
    <t xml:space="preserve">N° PLANTAS </t>
  </si>
  <si>
    <t>JULIO</t>
  </si>
  <si>
    <t>AMARRA CARGADORES</t>
  </si>
  <si>
    <t>AGOSTO</t>
  </si>
  <si>
    <t xml:space="preserve">REAMONTONADO DE SARMIENTOS </t>
  </si>
  <si>
    <t xml:space="preserve">DESBROTA DE VID </t>
  </si>
  <si>
    <t xml:space="preserve">REGULACION DE CARGA </t>
  </si>
  <si>
    <t xml:space="preserve">OCTUBRE </t>
  </si>
  <si>
    <t xml:space="preserve">ARREGLO DE RACIMOS </t>
  </si>
  <si>
    <t xml:space="preserve">NOVIEMBRE </t>
  </si>
  <si>
    <t xml:space="preserve">ADMINISTRACION </t>
  </si>
  <si>
    <t>MES</t>
  </si>
  <si>
    <t xml:space="preserve">ENERO-DICIEMBRE </t>
  </si>
  <si>
    <t xml:space="preserve">PICADO DE SARMIENTOS </t>
  </si>
  <si>
    <t xml:space="preserve">AGOSTO </t>
  </si>
  <si>
    <t xml:space="preserve">APLICACIÓN DE HERBICIDAS </t>
  </si>
  <si>
    <t>OCTUBRE-NOVIEMBRE</t>
  </si>
  <si>
    <t xml:space="preserve">APLICACIÓN NEBULIZADORA </t>
  </si>
  <si>
    <t xml:space="preserve">SEPTIEMBRE-MARZO </t>
  </si>
  <si>
    <t>SEPTIEMBE-DICIEMBRE</t>
  </si>
  <si>
    <t xml:space="preserve">FITOSANITARIOS </t>
  </si>
  <si>
    <t xml:space="preserve">GUANOS </t>
  </si>
  <si>
    <t>M3</t>
  </si>
  <si>
    <t>JUNIO</t>
  </si>
  <si>
    <t>TRANSPORTES Y OTROS</t>
  </si>
  <si>
    <t xml:space="preserve">HA </t>
  </si>
  <si>
    <t>PRECIO ESPERADO ($/kg)</t>
  </si>
  <si>
    <t>$/ha</t>
  </si>
  <si>
    <t>ESCENARIOS COSTO UNITARIO  ($/kg)</t>
  </si>
  <si>
    <t>RENDIMIENTO (kg/Há.)</t>
  </si>
  <si>
    <t xml:space="preserve">RED GLOBE </t>
  </si>
  <si>
    <t>SANTA MARÍA -SAN FELIPE</t>
  </si>
  <si>
    <t xml:space="preserve">CHINA </t>
  </si>
  <si>
    <t>PODA</t>
  </si>
  <si>
    <t xml:space="preserve">PINTADO CORTE PODA </t>
  </si>
  <si>
    <t xml:space="preserve">DESHOJE DE RACIMOS </t>
  </si>
  <si>
    <t xml:space="preserve">DESPAMPANADO </t>
  </si>
  <si>
    <t>ENERO</t>
  </si>
  <si>
    <t xml:space="preserve">REGADOR </t>
  </si>
  <si>
    <t>MAYO-ABRIL</t>
  </si>
  <si>
    <t xml:space="preserve">COSECHA </t>
  </si>
  <si>
    <t xml:space="preserve">CAJAS </t>
  </si>
  <si>
    <t xml:space="preserve">TAPADO GUANO PALA COLA </t>
  </si>
  <si>
    <t>COSTO ELECTRICIDAD</t>
  </si>
  <si>
    <t>SEPTIEMBRE-DICIEMBRE</t>
  </si>
  <si>
    <t>Rendimiento (Kg/hà)</t>
  </si>
  <si>
    <t>Costo unitario ($/Kg) (*)</t>
  </si>
  <si>
    <t>LLUVIAS EN COSECHA.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</si>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</sst>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  <numFmt numFmtId="167" formatCode="#,##0.000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8"/>
      <color theme="1"/>
      <name val="Arial Narrow"/>
      <family val="2"/>
    </font>
    <font>
      <sz val="8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4" fillId="7" borderId="21" xfId="0" applyFont="1" applyFill="1" applyBorder="1" applyAlignment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 applyAlignment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 applyAlignment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19" fillId="0" borderId="56" xfId="0" applyFont="1" applyBorder="1" applyAlignment="1">
      <alignment horizontal="right" vertical="center"/>
    </xf>
    <xf numFmtId="0" fontId="19" fillId="10" borderId="56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right" vertical="center" wrapText="1"/>
    </xf>
    <xf numFmtId="17" fontId="19" fillId="0" borderId="56" xfId="0" applyNumberFormat="1" applyFont="1" applyBorder="1" applyAlignment="1">
      <alignment horizontal="right" vertical="center"/>
    </xf>
    <xf numFmtId="3" fontId="19" fillId="0" borderId="56" xfId="0" applyNumberFormat="1" applyFont="1" applyBorder="1" applyAlignment="1">
      <alignment horizontal="right" vertical="center"/>
    </xf>
    <xf numFmtId="17" fontId="19" fillId="10" borderId="56" xfId="0" applyNumberFormat="1" applyFont="1" applyFill="1" applyBorder="1" applyAlignment="1">
      <alignment horizontal="right" vertical="center"/>
    </xf>
    <xf numFmtId="0" fontId="19" fillId="0" borderId="55" xfId="0" applyFont="1" applyBorder="1" applyAlignment="1">
      <alignment vertical="center"/>
    </xf>
    <xf numFmtId="0" fontId="19" fillId="0" borderId="55" xfId="0" applyFont="1" applyBorder="1" applyAlignment="1">
      <alignment horizontal="center" vertical="center"/>
    </xf>
    <xf numFmtId="0" fontId="19" fillId="10" borderId="55" xfId="0" applyFont="1" applyFill="1" applyBorder="1" applyAlignment="1">
      <alignment horizontal="center" vertical="center"/>
    </xf>
    <xf numFmtId="3" fontId="19" fillId="0" borderId="55" xfId="0" applyNumberFormat="1" applyFont="1" applyBorder="1" applyAlignment="1">
      <alignment vertical="center"/>
    </xf>
    <xf numFmtId="0" fontId="18" fillId="0" borderId="56" xfId="0" applyFont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3" fontId="18" fillId="0" borderId="56" xfId="0" applyNumberFormat="1" applyFont="1" applyBorder="1" applyAlignment="1">
      <alignment vertical="center"/>
    </xf>
    <xf numFmtId="0" fontId="19" fillId="0" borderId="55" xfId="0" applyFont="1" applyFill="1" applyBorder="1" applyAlignment="1">
      <alignment vertical="center" wrapText="1"/>
    </xf>
    <xf numFmtId="0" fontId="20" fillId="0" borderId="55" xfId="0" applyFont="1" applyBorder="1" applyAlignment="1">
      <alignment horizontal="center" vertical="center"/>
    </xf>
    <xf numFmtId="3" fontId="20" fillId="0" borderId="55" xfId="0" applyNumberFormat="1" applyFont="1" applyBorder="1" applyAlignment="1">
      <alignment horizontal="center" vertical="center"/>
    </xf>
    <xf numFmtId="3" fontId="20" fillId="0" borderId="55" xfId="0" applyNumberFormat="1" applyFont="1" applyBorder="1" applyAlignment="1">
      <alignment horizontal="right" vertical="center"/>
    </xf>
    <xf numFmtId="0" fontId="20" fillId="0" borderId="55" xfId="0" applyFont="1" applyFill="1" applyBorder="1" applyAlignment="1">
      <alignment horizontal="center" vertical="center" wrapText="1"/>
    </xf>
    <xf numFmtId="3" fontId="20" fillId="0" borderId="55" xfId="0" applyNumberFormat="1" applyFont="1" applyFill="1" applyBorder="1" applyAlignment="1">
      <alignment horizontal="right" vertical="center" wrapText="1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horizontal="center" vertical="center"/>
    </xf>
    <xf numFmtId="0" fontId="12" fillId="8" borderId="53" xfId="0" applyNumberFormat="1" applyFont="1" applyFill="1" applyBorder="1" applyAlignment="1">
      <alignment horizontal="right"/>
    </xf>
    <xf numFmtId="0" fontId="12" fillId="8" borderId="54" xfId="0" applyNumberFormat="1" applyFont="1" applyFill="1" applyBorder="1" applyAlignment="1">
      <alignment horizontal="right"/>
    </xf>
    <xf numFmtId="166" fontId="19" fillId="0" borderId="55" xfId="0" applyNumberFormat="1" applyFont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19" fillId="0" borderId="56" xfId="0" applyFont="1" applyBorder="1" applyAlignment="1">
      <alignment vertical="center"/>
    </xf>
    <xf numFmtId="0" fontId="19" fillId="0" borderId="56" xfId="0" applyFont="1" applyBorder="1" applyAlignment="1">
      <alignment horizontal="center" vertical="center"/>
    </xf>
    <xf numFmtId="167" fontId="20" fillId="0" borderId="55" xfId="0" applyNumberFormat="1" applyFont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0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15240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660654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1"/>
  <sheetViews>
    <sheetView tabSelected="1" zoomScale="110" zoomScaleNormal="110" workbookViewId="0">
      <selection activeCell="K17" sqref="K17"/>
    </sheetView>
  </sheetViews>
  <sheetFormatPr baseColWidth="10" defaultColWidth="10.85546875" defaultRowHeight="11.25" customHeight="1"/>
  <cols>
    <col min="1" max="1" width="4.42578125" style="1" customWidth="1"/>
    <col min="2" max="2" width="21.5703125" style="1" customWidth="1"/>
    <col min="3" max="3" width="19.42578125" style="1" customWidth="1"/>
    <col min="4" max="4" width="9.42578125" style="1" customWidth="1"/>
    <col min="5" max="5" width="18" style="1" customWidth="1"/>
    <col min="6" max="6" width="8.28515625" style="1" customWidth="1"/>
    <col min="7" max="7" width="19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9" t="s">
        <v>60</v>
      </c>
      <c r="D9" s="7"/>
      <c r="E9" s="145" t="s">
        <v>96</v>
      </c>
      <c r="F9" s="146"/>
      <c r="G9" s="113">
        <v>40000</v>
      </c>
    </row>
    <row r="10" spans="1:7" ht="38.25" customHeight="1">
      <c r="A10" s="5"/>
      <c r="B10" s="8" t="s">
        <v>1</v>
      </c>
      <c r="C10" s="110" t="s">
        <v>97</v>
      </c>
      <c r="D10" s="9"/>
      <c r="E10" s="147" t="s">
        <v>2</v>
      </c>
      <c r="F10" s="148"/>
      <c r="G10" s="114" t="s">
        <v>64</v>
      </c>
    </row>
    <row r="11" spans="1:7" ht="18" customHeight="1">
      <c r="A11" s="5"/>
      <c r="B11" s="8" t="s">
        <v>3</v>
      </c>
      <c r="C11" s="109" t="s">
        <v>61</v>
      </c>
      <c r="D11" s="9"/>
      <c r="E11" s="147" t="s">
        <v>93</v>
      </c>
      <c r="F11" s="148"/>
      <c r="G11" s="113">
        <v>537</v>
      </c>
    </row>
    <row r="12" spans="1:7" ht="14.45" customHeight="1">
      <c r="A12" s="5"/>
      <c r="B12" s="8" t="s">
        <v>4</v>
      </c>
      <c r="C12" s="109" t="s">
        <v>62</v>
      </c>
      <c r="D12" s="9"/>
      <c r="E12" s="136" t="s">
        <v>5</v>
      </c>
      <c r="F12" s="137"/>
      <c r="G12" s="113">
        <f>+G11*G9</f>
        <v>21480000</v>
      </c>
    </row>
    <row r="13" spans="1:7" ht="16.149999999999999" customHeight="1">
      <c r="A13" s="5"/>
      <c r="B13" s="8" t="s">
        <v>6</v>
      </c>
      <c r="C13" s="111" t="s">
        <v>63</v>
      </c>
      <c r="D13" s="9"/>
      <c r="E13" s="147" t="s">
        <v>7</v>
      </c>
      <c r="F13" s="148"/>
      <c r="G13" s="111" t="s">
        <v>99</v>
      </c>
    </row>
    <row r="14" spans="1:7" ht="22.5" customHeight="1">
      <c r="A14" s="5"/>
      <c r="B14" s="8" t="s">
        <v>8</v>
      </c>
      <c r="C14" s="111" t="s">
        <v>98</v>
      </c>
      <c r="D14" s="9"/>
      <c r="E14" s="147" t="s">
        <v>9</v>
      </c>
      <c r="F14" s="148"/>
      <c r="G14" s="110" t="s">
        <v>64</v>
      </c>
    </row>
    <row r="15" spans="1:7" ht="35.25" customHeight="1">
      <c r="A15" s="5"/>
      <c r="B15" s="8" t="s">
        <v>10</v>
      </c>
      <c r="C15" s="112">
        <v>44713</v>
      </c>
      <c r="D15" s="9"/>
      <c r="E15" s="149" t="s">
        <v>11</v>
      </c>
      <c r="F15" s="150"/>
      <c r="G15" s="110" t="s">
        <v>114</v>
      </c>
    </row>
    <row r="16" spans="1:7" ht="12" customHeight="1">
      <c r="A16" s="2"/>
      <c r="B16" s="10"/>
      <c r="C16" s="11"/>
      <c r="D16" s="12"/>
      <c r="E16" s="13"/>
      <c r="F16" s="13"/>
      <c r="G16" s="14"/>
    </row>
    <row r="17" spans="1:7" ht="12" customHeight="1">
      <c r="A17" s="15"/>
      <c r="B17" s="141" t="s">
        <v>12</v>
      </c>
      <c r="C17" s="142"/>
      <c r="D17" s="142"/>
      <c r="E17" s="142"/>
      <c r="F17" s="142"/>
      <c r="G17" s="142"/>
    </row>
    <row r="18" spans="1:7" ht="12" customHeight="1">
      <c r="A18" s="2"/>
      <c r="B18" s="16"/>
      <c r="C18" s="17"/>
      <c r="D18" s="17"/>
      <c r="E18" s="17"/>
      <c r="F18" s="18"/>
      <c r="G18" s="18"/>
    </row>
    <row r="19" spans="1:7" ht="12" customHeight="1">
      <c r="A19" s="5"/>
      <c r="B19" s="19" t="s">
        <v>13</v>
      </c>
      <c r="C19" s="20"/>
      <c r="D19" s="21"/>
      <c r="E19" s="21"/>
      <c r="F19" s="21"/>
      <c r="G19" s="21"/>
    </row>
    <row r="20" spans="1:7" ht="24" customHeight="1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>
      <c r="A21" s="15"/>
      <c r="B21" s="115" t="s">
        <v>65</v>
      </c>
      <c r="C21" s="116" t="s">
        <v>20</v>
      </c>
      <c r="D21" s="116">
        <v>15</v>
      </c>
      <c r="E21" s="117" t="s">
        <v>68</v>
      </c>
      <c r="F21" s="118">
        <v>0</v>
      </c>
      <c r="G21" s="118">
        <f>F21*D21</f>
        <v>0</v>
      </c>
    </row>
    <row r="22" spans="1:7" ht="12.75" customHeight="1">
      <c r="A22" s="15"/>
      <c r="B22" s="115" t="s">
        <v>100</v>
      </c>
      <c r="C22" s="116" t="s">
        <v>67</v>
      </c>
      <c r="D22" s="116">
        <v>1385</v>
      </c>
      <c r="E22" s="117" t="s">
        <v>68</v>
      </c>
      <c r="F22" s="118">
        <v>280</v>
      </c>
      <c r="G22" s="118">
        <f t="shared" ref="G22:G33" si="0">F22*D22</f>
        <v>387800</v>
      </c>
    </row>
    <row r="23" spans="1:7" ht="12.75" customHeight="1">
      <c r="A23" s="15"/>
      <c r="B23" s="115" t="s">
        <v>101</v>
      </c>
      <c r="C23" s="116" t="s">
        <v>67</v>
      </c>
      <c r="D23" s="116">
        <v>1385</v>
      </c>
      <c r="E23" s="117" t="s">
        <v>68</v>
      </c>
      <c r="F23" s="118">
        <v>0</v>
      </c>
      <c r="G23" s="118">
        <f t="shared" si="0"/>
        <v>0</v>
      </c>
    </row>
    <row r="24" spans="1:7" ht="12.75" customHeight="1">
      <c r="A24" s="15"/>
      <c r="B24" s="115" t="s">
        <v>69</v>
      </c>
      <c r="C24" s="116" t="s">
        <v>67</v>
      </c>
      <c r="D24" s="116">
        <v>1385</v>
      </c>
      <c r="E24" s="117" t="s">
        <v>70</v>
      </c>
      <c r="F24" s="118">
        <v>180</v>
      </c>
      <c r="G24" s="118">
        <f t="shared" si="0"/>
        <v>249300</v>
      </c>
    </row>
    <row r="25" spans="1:7" ht="12.75" customHeight="1">
      <c r="A25" s="15"/>
      <c r="B25" s="115" t="s">
        <v>71</v>
      </c>
      <c r="C25" s="116" t="s">
        <v>20</v>
      </c>
      <c r="D25" s="116">
        <v>1</v>
      </c>
      <c r="E25" s="117" t="s">
        <v>70</v>
      </c>
      <c r="F25" s="118">
        <v>26400</v>
      </c>
      <c r="G25" s="118">
        <f t="shared" si="0"/>
        <v>26400</v>
      </c>
    </row>
    <row r="26" spans="1:7" ht="12.75" customHeight="1">
      <c r="A26" s="15"/>
      <c r="B26" s="115" t="s">
        <v>72</v>
      </c>
      <c r="C26" s="116" t="s">
        <v>67</v>
      </c>
      <c r="D26" s="116">
        <v>1385</v>
      </c>
      <c r="E26" s="117" t="s">
        <v>66</v>
      </c>
      <c r="F26" s="118">
        <v>180</v>
      </c>
      <c r="G26" s="118">
        <f t="shared" si="0"/>
        <v>249300</v>
      </c>
    </row>
    <row r="27" spans="1:7" ht="12.75" customHeight="1">
      <c r="A27" s="15"/>
      <c r="B27" s="115" t="s">
        <v>73</v>
      </c>
      <c r="C27" s="116" t="s">
        <v>67</v>
      </c>
      <c r="D27" s="116">
        <v>1385</v>
      </c>
      <c r="E27" s="117" t="s">
        <v>74</v>
      </c>
      <c r="F27" s="118">
        <v>420</v>
      </c>
      <c r="G27" s="118">
        <f t="shared" si="0"/>
        <v>581700</v>
      </c>
    </row>
    <row r="28" spans="1:7" ht="12.75" customHeight="1">
      <c r="A28" s="15"/>
      <c r="B28" s="115" t="s">
        <v>102</v>
      </c>
      <c r="C28" s="116" t="s">
        <v>67</v>
      </c>
      <c r="D28" s="116">
        <v>1385</v>
      </c>
      <c r="E28" s="117" t="s">
        <v>74</v>
      </c>
      <c r="F28" s="118">
        <v>180</v>
      </c>
      <c r="G28" s="118">
        <f t="shared" si="0"/>
        <v>249300</v>
      </c>
    </row>
    <row r="29" spans="1:7" ht="12.75" customHeight="1">
      <c r="A29" s="15"/>
      <c r="B29" s="115" t="s">
        <v>75</v>
      </c>
      <c r="C29" s="116" t="s">
        <v>67</v>
      </c>
      <c r="D29" s="116">
        <v>1385</v>
      </c>
      <c r="E29" s="117" t="s">
        <v>76</v>
      </c>
      <c r="F29" s="118">
        <v>660</v>
      </c>
      <c r="G29" s="118">
        <f t="shared" si="0"/>
        <v>914100</v>
      </c>
    </row>
    <row r="30" spans="1:7" ht="12.75" customHeight="1">
      <c r="A30" s="15"/>
      <c r="B30" s="115" t="s">
        <v>103</v>
      </c>
      <c r="C30" s="116" t="s">
        <v>67</v>
      </c>
      <c r="D30" s="116">
        <v>1385</v>
      </c>
      <c r="E30" s="117" t="s">
        <v>104</v>
      </c>
      <c r="F30" s="118">
        <v>0</v>
      </c>
      <c r="G30" s="118">
        <f t="shared" si="0"/>
        <v>0</v>
      </c>
    </row>
    <row r="31" spans="1:7" ht="12.75" customHeight="1">
      <c r="A31" s="15"/>
      <c r="B31" s="115" t="s">
        <v>77</v>
      </c>
      <c r="C31" s="116" t="s">
        <v>78</v>
      </c>
      <c r="D31" s="116">
        <v>6</v>
      </c>
      <c r="E31" s="117" t="s">
        <v>79</v>
      </c>
      <c r="F31" s="118">
        <v>300000</v>
      </c>
      <c r="G31" s="118">
        <f t="shared" si="0"/>
        <v>1800000</v>
      </c>
    </row>
    <row r="32" spans="1:7" ht="20.45" customHeight="1">
      <c r="A32" s="15"/>
      <c r="B32" s="115" t="s">
        <v>105</v>
      </c>
      <c r="C32" s="116" t="s">
        <v>20</v>
      </c>
      <c r="D32" s="116">
        <v>24</v>
      </c>
      <c r="E32" s="117" t="s">
        <v>106</v>
      </c>
      <c r="F32" s="118">
        <v>30000</v>
      </c>
      <c r="G32" s="118">
        <f t="shared" si="0"/>
        <v>720000</v>
      </c>
    </row>
    <row r="33" spans="1:7" ht="12.75" customHeight="1">
      <c r="A33" s="15"/>
      <c r="B33" s="115" t="s">
        <v>107</v>
      </c>
      <c r="C33" s="116" t="s">
        <v>108</v>
      </c>
      <c r="D33" s="116">
        <v>4000</v>
      </c>
      <c r="E33" s="117" t="s">
        <v>64</v>
      </c>
      <c r="F33" s="118">
        <v>0</v>
      </c>
      <c r="G33" s="118">
        <f t="shared" si="0"/>
        <v>0</v>
      </c>
    </row>
    <row r="34" spans="1:7" ht="12.75" customHeight="1">
      <c r="A34" s="15"/>
      <c r="B34" s="23" t="s">
        <v>21</v>
      </c>
      <c r="C34" s="24"/>
      <c r="D34" s="24"/>
      <c r="E34" s="24"/>
      <c r="F34" s="25"/>
      <c r="G34" s="26">
        <f>SUM(G21:G33)</f>
        <v>5177900</v>
      </c>
    </row>
    <row r="35" spans="1:7" ht="12" customHeight="1">
      <c r="A35" s="2"/>
      <c r="B35" s="16"/>
      <c r="C35" s="18"/>
      <c r="D35" s="18"/>
      <c r="E35" s="18"/>
      <c r="F35" s="27"/>
      <c r="G35" s="27"/>
    </row>
    <row r="36" spans="1:7" ht="12" customHeight="1">
      <c r="A36" s="5"/>
      <c r="B36" s="28" t="s">
        <v>22</v>
      </c>
      <c r="C36" s="29"/>
      <c r="D36" s="30"/>
      <c r="E36" s="30"/>
      <c r="F36" s="31"/>
      <c r="G36" s="31"/>
    </row>
    <row r="37" spans="1:7" ht="24" customHeight="1">
      <c r="A37" s="5"/>
      <c r="B37" s="32" t="s">
        <v>14</v>
      </c>
      <c r="C37" s="33" t="s">
        <v>15</v>
      </c>
      <c r="D37" s="33" t="s">
        <v>16</v>
      </c>
      <c r="E37" s="32" t="s">
        <v>17</v>
      </c>
      <c r="F37" s="33" t="s">
        <v>18</v>
      </c>
      <c r="G37" s="32" t="s">
        <v>19</v>
      </c>
    </row>
    <row r="38" spans="1:7" ht="12" customHeight="1">
      <c r="A38" s="5"/>
      <c r="B38" s="34"/>
      <c r="C38" s="35" t="s">
        <v>59</v>
      </c>
      <c r="D38" s="35"/>
      <c r="E38" s="35"/>
      <c r="F38" s="34"/>
      <c r="G38" s="34"/>
    </row>
    <row r="39" spans="1:7" ht="12" customHeight="1">
      <c r="A39" s="5"/>
      <c r="B39" s="36" t="s">
        <v>23</v>
      </c>
      <c r="C39" s="37"/>
      <c r="D39" s="37"/>
      <c r="E39" s="37"/>
      <c r="F39" s="38"/>
      <c r="G39" s="38"/>
    </row>
    <row r="40" spans="1:7" ht="12" customHeight="1">
      <c r="A40" s="2"/>
      <c r="B40" s="39"/>
      <c r="C40" s="40"/>
      <c r="D40" s="40"/>
      <c r="E40" s="40"/>
      <c r="F40" s="41"/>
      <c r="G40" s="41"/>
    </row>
    <row r="41" spans="1:7" ht="12" customHeight="1">
      <c r="A41" s="5"/>
      <c r="B41" s="28" t="s">
        <v>24</v>
      </c>
      <c r="C41" s="29"/>
      <c r="D41" s="30"/>
      <c r="E41" s="30"/>
      <c r="F41" s="31"/>
      <c r="G41" s="31"/>
    </row>
    <row r="42" spans="1:7" ht="24" customHeight="1">
      <c r="A42" s="5"/>
      <c r="B42" s="42" t="s">
        <v>14</v>
      </c>
      <c r="C42" s="42" t="s">
        <v>15</v>
      </c>
      <c r="D42" s="42" t="s">
        <v>16</v>
      </c>
      <c r="E42" s="42" t="s">
        <v>17</v>
      </c>
      <c r="F42" s="43" t="s">
        <v>18</v>
      </c>
      <c r="G42" s="42" t="s">
        <v>19</v>
      </c>
    </row>
    <row r="43" spans="1:7" ht="12.75" customHeight="1">
      <c r="A43" s="15"/>
      <c r="B43" s="115" t="s">
        <v>80</v>
      </c>
      <c r="C43" s="116" t="s">
        <v>115</v>
      </c>
      <c r="D43" s="116">
        <v>0.17</v>
      </c>
      <c r="E43" s="117" t="s">
        <v>81</v>
      </c>
      <c r="F43" s="118">
        <v>216000</v>
      </c>
      <c r="G43" s="118">
        <f>F43*D43</f>
        <v>36720</v>
      </c>
    </row>
    <row r="44" spans="1:7" ht="12.75" customHeight="1">
      <c r="A44" s="15"/>
      <c r="B44" s="115" t="s">
        <v>109</v>
      </c>
      <c r="C44" s="116" t="s">
        <v>115</v>
      </c>
      <c r="D44" s="116">
        <v>1</v>
      </c>
      <c r="E44" s="117" t="s">
        <v>81</v>
      </c>
      <c r="F44" s="118">
        <v>216000</v>
      </c>
      <c r="G44" s="118">
        <f t="shared" ref="G44:G46" si="1">F44*D44</f>
        <v>216000</v>
      </c>
    </row>
    <row r="45" spans="1:7" ht="12.75" customHeight="1">
      <c r="A45" s="15"/>
      <c r="B45" s="115" t="s">
        <v>82</v>
      </c>
      <c r="C45" s="116" t="s">
        <v>115</v>
      </c>
      <c r="D45" s="116">
        <v>0.34</v>
      </c>
      <c r="E45" s="117" t="s">
        <v>83</v>
      </c>
      <c r="F45" s="118">
        <v>216000</v>
      </c>
      <c r="G45" s="118">
        <f t="shared" si="1"/>
        <v>73440</v>
      </c>
    </row>
    <row r="46" spans="1:7" ht="12.75" customHeight="1">
      <c r="A46" s="15"/>
      <c r="B46" s="115" t="s">
        <v>84</v>
      </c>
      <c r="C46" s="116" t="s">
        <v>115</v>
      </c>
      <c r="D46" s="135">
        <v>1.2</v>
      </c>
      <c r="E46" s="117" t="s">
        <v>85</v>
      </c>
      <c r="F46" s="118">
        <v>216000</v>
      </c>
      <c r="G46" s="118">
        <f t="shared" si="1"/>
        <v>259200</v>
      </c>
    </row>
    <row r="47" spans="1:7" ht="12.75" customHeight="1">
      <c r="A47" s="5"/>
      <c r="B47" s="44" t="s">
        <v>25</v>
      </c>
      <c r="C47" s="45"/>
      <c r="D47" s="45"/>
      <c r="E47" s="45"/>
      <c r="F47" s="46"/>
      <c r="G47" s="47">
        <f>SUM(G43:G46)</f>
        <v>585360</v>
      </c>
    </row>
    <row r="48" spans="1:7" ht="12" customHeight="1">
      <c r="A48" s="2"/>
      <c r="B48" s="39"/>
      <c r="C48" s="40"/>
      <c r="D48" s="40"/>
      <c r="E48" s="40"/>
      <c r="F48" s="41"/>
      <c r="G48" s="41"/>
    </row>
    <row r="49" spans="1:11" ht="12" customHeight="1">
      <c r="A49" s="5"/>
      <c r="B49" s="28" t="s">
        <v>26</v>
      </c>
      <c r="C49" s="29"/>
      <c r="D49" s="30"/>
      <c r="E49" s="30"/>
      <c r="F49" s="31"/>
      <c r="G49" s="31"/>
    </row>
    <row r="50" spans="1:11" ht="24" customHeight="1">
      <c r="A50" s="5"/>
      <c r="B50" s="43" t="s">
        <v>27</v>
      </c>
      <c r="C50" s="43" t="s">
        <v>28</v>
      </c>
      <c r="D50" s="43" t="s">
        <v>29</v>
      </c>
      <c r="E50" s="43" t="s">
        <v>17</v>
      </c>
      <c r="F50" s="43" t="s">
        <v>18</v>
      </c>
      <c r="G50" s="43" t="s">
        <v>19</v>
      </c>
      <c r="K50" s="108"/>
    </row>
    <row r="51" spans="1:11" ht="12.75" customHeight="1">
      <c r="A51" s="15"/>
      <c r="B51" s="122" t="s">
        <v>30</v>
      </c>
      <c r="C51" s="123" t="s">
        <v>31</v>
      </c>
      <c r="D51" s="124">
        <v>1</v>
      </c>
      <c r="E51" s="123" t="s">
        <v>86</v>
      </c>
      <c r="F51" s="125">
        <v>783750</v>
      </c>
      <c r="G51" s="125">
        <f>F51*D51</f>
        <v>783750</v>
      </c>
      <c r="I51" s="140">
        <v>1.0449999999999999</v>
      </c>
      <c r="K51" s="108"/>
    </row>
    <row r="52" spans="1:11" ht="12.75" customHeight="1">
      <c r="A52" s="15"/>
      <c r="B52" s="122" t="s">
        <v>87</v>
      </c>
      <c r="C52" s="126" t="s">
        <v>32</v>
      </c>
      <c r="D52" s="126">
        <v>1</v>
      </c>
      <c r="E52" s="126" t="s">
        <v>85</v>
      </c>
      <c r="F52" s="125">
        <v>3004375</v>
      </c>
      <c r="G52" s="125">
        <f t="shared" ref="G52:G53" si="2">F52*D52</f>
        <v>3004375</v>
      </c>
    </row>
    <row r="53" spans="1:11" ht="12.75" customHeight="1">
      <c r="A53" s="15"/>
      <c r="B53" s="122" t="s">
        <v>88</v>
      </c>
      <c r="C53" s="126" t="s">
        <v>89</v>
      </c>
      <c r="D53" s="126">
        <v>96</v>
      </c>
      <c r="E53" s="126" t="s">
        <v>90</v>
      </c>
      <c r="F53" s="127">
        <v>0</v>
      </c>
      <c r="G53" s="125">
        <f t="shared" si="2"/>
        <v>0</v>
      </c>
    </row>
    <row r="54" spans="1:11" ht="13.5" customHeight="1">
      <c r="A54" s="5"/>
      <c r="B54" s="48" t="s">
        <v>33</v>
      </c>
      <c r="C54" s="49"/>
      <c r="D54" s="49"/>
      <c r="E54" s="49"/>
      <c r="F54" s="50"/>
      <c r="G54" s="51">
        <f>SUM(G51:G53)</f>
        <v>3788125</v>
      </c>
    </row>
    <row r="55" spans="1:11" ht="12" customHeight="1">
      <c r="A55" s="2"/>
      <c r="B55" s="39"/>
      <c r="C55" s="40"/>
      <c r="D55" s="40"/>
      <c r="E55" s="52"/>
      <c r="F55" s="41"/>
      <c r="G55" s="41"/>
    </row>
    <row r="56" spans="1:11" ht="12" customHeight="1">
      <c r="A56" s="5"/>
      <c r="B56" s="28" t="s">
        <v>34</v>
      </c>
      <c r="C56" s="29"/>
      <c r="D56" s="30"/>
      <c r="E56" s="30"/>
      <c r="F56" s="31"/>
      <c r="G56" s="31"/>
    </row>
    <row r="57" spans="1:11" ht="24" customHeight="1">
      <c r="A57" s="5"/>
      <c r="B57" s="42" t="s">
        <v>35</v>
      </c>
      <c r="C57" s="43" t="s">
        <v>28</v>
      </c>
      <c r="D57" s="43" t="s">
        <v>29</v>
      </c>
      <c r="E57" s="42" t="s">
        <v>17</v>
      </c>
      <c r="F57" s="43" t="s">
        <v>18</v>
      </c>
      <c r="G57" s="42" t="s">
        <v>19</v>
      </c>
    </row>
    <row r="58" spans="1:11" ht="12.75" customHeight="1">
      <c r="A58" s="15"/>
      <c r="B58" s="138" t="s">
        <v>110</v>
      </c>
      <c r="C58" s="139" t="s">
        <v>78</v>
      </c>
      <c r="D58" s="120">
        <v>7</v>
      </c>
      <c r="E58" s="119" t="s">
        <v>111</v>
      </c>
      <c r="F58" s="121">
        <v>0</v>
      </c>
      <c r="G58" s="121">
        <f>D58*F58</f>
        <v>0</v>
      </c>
    </row>
    <row r="59" spans="1:11" ht="12.75" customHeight="1">
      <c r="A59" s="66"/>
      <c r="B59" s="138" t="s">
        <v>91</v>
      </c>
      <c r="C59" s="139" t="s">
        <v>92</v>
      </c>
      <c r="D59" s="120">
        <v>1</v>
      </c>
      <c r="E59" s="119" t="s">
        <v>81</v>
      </c>
      <c r="F59" s="121">
        <v>132000</v>
      </c>
      <c r="G59" s="121">
        <f>D59*F59</f>
        <v>132000</v>
      </c>
    </row>
    <row r="60" spans="1:11" ht="13.5" customHeight="1">
      <c r="A60" s="5"/>
      <c r="B60" s="128" t="s">
        <v>36</v>
      </c>
      <c r="C60" s="129"/>
      <c r="D60" s="129"/>
      <c r="E60" s="129"/>
      <c r="F60" s="130"/>
      <c r="G60" s="131">
        <f>SUM(G58:G59)</f>
        <v>132000</v>
      </c>
    </row>
    <row r="61" spans="1:11" ht="12" customHeight="1">
      <c r="A61" s="2"/>
      <c r="B61" s="69"/>
      <c r="C61" s="69"/>
      <c r="D61" s="69"/>
      <c r="E61" s="69"/>
      <c r="F61" s="70"/>
      <c r="G61" s="70"/>
    </row>
    <row r="62" spans="1:11" ht="12" customHeight="1">
      <c r="A62" s="66"/>
      <c r="B62" s="71" t="s">
        <v>37</v>
      </c>
      <c r="C62" s="72"/>
      <c r="D62" s="72"/>
      <c r="E62" s="72"/>
      <c r="F62" s="72"/>
      <c r="G62" s="73">
        <f>G34+G47+G54+G60</f>
        <v>9683385</v>
      </c>
    </row>
    <row r="63" spans="1:11" ht="12" customHeight="1">
      <c r="A63" s="66"/>
      <c r="B63" s="74" t="s">
        <v>38</v>
      </c>
      <c r="C63" s="54"/>
      <c r="D63" s="54"/>
      <c r="E63" s="54"/>
      <c r="F63" s="54"/>
      <c r="G63" s="75">
        <f>G62*0.05</f>
        <v>484169.25</v>
      </c>
    </row>
    <row r="64" spans="1:11" ht="12" customHeight="1">
      <c r="A64" s="66"/>
      <c r="B64" s="76" t="s">
        <v>39</v>
      </c>
      <c r="C64" s="53"/>
      <c r="D64" s="53"/>
      <c r="E64" s="53"/>
      <c r="F64" s="53"/>
      <c r="G64" s="77">
        <f>G63+G62</f>
        <v>10167554.25</v>
      </c>
    </row>
    <row r="65" spans="1:7" ht="12" customHeight="1">
      <c r="A65" s="66"/>
      <c r="B65" s="74" t="s">
        <v>40</v>
      </c>
      <c r="C65" s="54"/>
      <c r="D65" s="54"/>
      <c r="E65" s="54"/>
      <c r="F65" s="54"/>
      <c r="G65" s="75">
        <f>G12</f>
        <v>21480000</v>
      </c>
    </row>
    <row r="66" spans="1:7" ht="12" customHeight="1">
      <c r="A66" s="66"/>
      <c r="B66" s="78" t="s">
        <v>41</v>
      </c>
      <c r="C66" s="79"/>
      <c r="D66" s="79"/>
      <c r="E66" s="79"/>
      <c r="F66" s="79"/>
      <c r="G66" s="80">
        <f>G65-G64</f>
        <v>11312445.75</v>
      </c>
    </row>
    <row r="67" spans="1:7" ht="12" customHeight="1">
      <c r="A67" s="66"/>
      <c r="B67" s="67" t="s">
        <v>42</v>
      </c>
      <c r="C67" s="68"/>
      <c r="D67" s="68"/>
      <c r="E67" s="68"/>
      <c r="F67" s="68"/>
      <c r="G67" s="63"/>
    </row>
    <row r="68" spans="1:7" ht="12.75" customHeight="1" thickBot="1">
      <c r="A68" s="66"/>
      <c r="B68" s="81"/>
      <c r="C68" s="68"/>
      <c r="D68" s="68"/>
      <c r="E68" s="68"/>
      <c r="F68" s="68"/>
      <c r="G68" s="63"/>
    </row>
    <row r="69" spans="1:7" ht="12" customHeight="1">
      <c r="A69" s="66"/>
      <c r="B69" s="93" t="s">
        <v>43</v>
      </c>
      <c r="C69" s="94"/>
      <c r="D69" s="94"/>
      <c r="E69" s="94"/>
      <c r="F69" s="95"/>
      <c r="G69" s="63"/>
    </row>
    <row r="70" spans="1:7" ht="12" customHeight="1">
      <c r="A70" s="66"/>
      <c r="B70" s="96" t="s">
        <v>44</v>
      </c>
      <c r="C70" s="65"/>
      <c r="D70" s="65"/>
      <c r="E70" s="65"/>
      <c r="F70" s="97"/>
      <c r="G70" s="63"/>
    </row>
    <row r="71" spans="1:7" ht="12" customHeight="1">
      <c r="A71" s="66"/>
      <c r="B71" s="96" t="s">
        <v>45</v>
      </c>
      <c r="C71" s="65"/>
      <c r="D71" s="65"/>
      <c r="E71" s="65"/>
      <c r="F71" s="97"/>
      <c r="G71" s="63"/>
    </row>
    <row r="72" spans="1:7" ht="12" customHeight="1">
      <c r="A72" s="66"/>
      <c r="B72" s="96" t="s">
        <v>46</v>
      </c>
      <c r="C72" s="65"/>
      <c r="D72" s="65"/>
      <c r="E72" s="65"/>
      <c r="F72" s="97"/>
      <c r="G72" s="63"/>
    </row>
    <row r="73" spans="1:7" ht="12" customHeight="1">
      <c r="A73" s="66"/>
      <c r="B73" s="96" t="s">
        <v>47</v>
      </c>
      <c r="C73" s="65"/>
      <c r="D73" s="65"/>
      <c r="E73" s="65"/>
      <c r="F73" s="97"/>
      <c r="G73" s="63"/>
    </row>
    <row r="74" spans="1:7" ht="12" customHeight="1">
      <c r="A74" s="66"/>
      <c r="B74" s="96" t="s">
        <v>48</v>
      </c>
      <c r="C74" s="65"/>
      <c r="D74" s="65"/>
      <c r="E74" s="65"/>
      <c r="F74" s="97"/>
      <c r="G74" s="63"/>
    </row>
    <row r="75" spans="1:7" ht="12.75" customHeight="1" thickBot="1">
      <c r="A75" s="66"/>
      <c r="B75" s="98" t="s">
        <v>49</v>
      </c>
      <c r="C75" s="99"/>
      <c r="D75" s="99"/>
      <c r="E75" s="99"/>
      <c r="F75" s="100"/>
      <c r="G75" s="63"/>
    </row>
    <row r="76" spans="1:7" ht="12.75" customHeight="1">
      <c r="A76" s="66"/>
      <c r="B76" s="91"/>
      <c r="C76" s="65"/>
      <c r="D76" s="65"/>
      <c r="E76" s="65"/>
      <c r="F76" s="65"/>
      <c r="G76" s="63"/>
    </row>
    <row r="77" spans="1:7" ht="15" customHeight="1" thickBot="1">
      <c r="A77" s="66"/>
      <c r="B77" s="143" t="s">
        <v>50</v>
      </c>
      <c r="C77" s="144"/>
      <c r="D77" s="90"/>
      <c r="E77" s="56"/>
      <c r="F77" s="56"/>
      <c r="G77" s="63"/>
    </row>
    <row r="78" spans="1:7" ht="12" customHeight="1">
      <c r="A78" s="66"/>
      <c r="B78" s="83" t="s">
        <v>35</v>
      </c>
      <c r="C78" s="57" t="s">
        <v>94</v>
      </c>
      <c r="D78" s="84" t="s">
        <v>51</v>
      </c>
      <c r="E78" s="56"/>
      <c r="F78" s="56"/>
      <c r="G78" s="63"/>
    </row>
    <row r="79" spans="1:7" ht="12" customHeight="1">
      <c r="A79" s="66"/>
      <c r="B79" s="85" t="s">
        <v>52</v>
      </c>
      <c r="C79" s="58">
        <v>6308200</v>
      </c>
      <c r="D79" s="86">
        <f>(C79/C85)</f>
        <v>0.68794825501917478</v>
      </c>
      <c r="E79" s="56"/>
      <c r="F79" s="56"/>
      <c r="G79" s="63"/>
    </row>
    <row r="80" spans="1:7" ht="12" customHeight="1">
      <c r="A80" s="66"/>
      <c r="B80" s="85" t="s">
        <v>53</v>
      </c>
      <c r="C80" s="59">
        <v>0</v>
      </c>
      <c r="D80" s="86">
        <v>0</v>
      </c>
      <c r="E80" s="56"/>
      <c r="F80" s="56"/>
      <c r="G80" s="63"/>
    </row>
    <row r="81" spans="1:7" ht="12" customHeight="1">
      <c r="A81" s="66"/>
      <c r="B81" s="85" t="s">
        <v>54</v>
      </c>
      <c r="C81" s="58">
        <v>380000</v>
      </c>
      <c r="D81" s="86">
        <f>(C81/C85)</f>
        <v>4.1441352035015762E-2</v>
      </c>
      <c r="E81" s="56"/>
      <c r="F81" s="56"/>
      <c r="G81" s="63"/>
    </row>
    <row r="82" spans="1:7" ht="12" customHeight="1">
      <c r="A82" s="66"/>
      <c r="B82" s="85" t="s">
        <v>27</v>
      </c>
      <c r="C82" s="58">
        <v>1414778</v>
      </c>
      <c r="D82" s="86">
        <f>(C82/C85)</f>
        <v>0.15429029776156719</v>
      </c>
      <c r="E82" s="56"/>
      <c r="F82" s="56"/>
      <c r="G82" s="63"/>
    </row>
    <row r="83" spans="1:7" ht="12" customHeight="1">
      <c r="A83" s="66"/>
      <c r="B83" s="85" t="s">
        <v>55</v>
      </c>
      <c r="C83" s="60">
        <v>629960</v>
      </c>
      <c r="D83" s="86">
        <f>(C83/C85)</f>
        <v>6.8701037178890867E-2</v>
      </c>
      <c r="E83" s="62"/>
      <c r="F83" s="62"/>
      <c r="G83" s="63"/>
    </row>
    <row r="84" spans="1:7" ht="12" customHeight="1">
      <c r="A84" s="66"/>
      <c r="B84" s="85" t="s">
        <v>56</v>
      </c>
      <c r="C84" s="60">
        <v>436647</v>
      </c>
      <c r="D84" s="86">
        <f>(C84/C85)</f>
        <v>4.7619058005351385E-2</v>
      </c>
      <c r="E84" s="62"/>
      <c r="F84" s="62"/>
      <c r="G84" s="63"/>
    </row>
    <row r="85" spans="1:7" ht="12.75" customHeight="1" thickBot="1">
      <c r="A85" s="66"/>
      <c r="B85" s="87" t="s">
        <v>57</v>
      </c>
      <c r="C85" s="88">
        <f>SUM(C79:C84)</f>
        <v>9169585</v>
      </c>
      <c r="D85" s="89">
        <f>SUM(D79:D84)</f>
        <v>1</v>
      </c>
      <c r="E85" s="62"/>
      <c r="F85" s="62"/>
      <c r="G85" s="63"/>
    </row>
    <row r="86" spans="1:7" ht="12" customHeight="1">
      <c r="A86" s="66"/>
      <c r="B86" s="81"/>
      <c r="C86" s="68"/>
      <c r="D86" s="68"/>
      <c r="E86" s="68"/>
      <c r="F86" s="68"/>
      <c r="G86" s="63"/>
    </row>
    <row r="87" spans="1:7" ht="12.75" customHeight="1">
      <c r="A87" s="66"/>
      <c r="B87" s="82"/>
      <c r="C87" s="68"/>
      <c r="D87" s="68"/>
      <c r="E87" s="68"/>
      <c r="F87" s="68"/>
      <c r="G87" s="63"/>
    </row>
    <row r="88" spans="1:7" ht="12" customHeight="1" thickBot="1">
      <c r="A88" s="55"/>
      <c r="B88" s="102"/>
      <c r="C88" s="103" t="s">
        <v>95</v>
      </c>
      <c r="D88" s="104"/>
      <c r="E88" s="105"/>
      <c r="F88" s="61"/>
      <c r="G88" s="63"/>
    </row>
    <row r="89" spans="1:7" ht="12" customHeight="1">
      <c r="A89" s="66"/>
      <c r="B89" s="106" t="s">
        <v>112</v>
      </c>
      <c r="C89" s="133">
        <v>30000</v>
      </c>
      <c r="D89" s="133">
        <v>40000</v>
      </c>
      <c r="E89" s="134">
        <v>50000</v>
      </c>
      <c r="F89" s="101"/>
      <c r="G89" s="64"/>
    </row>
    <row r="90" spans="1:7" ht="12.75" customHeight="1" thickBot="1">
      <c r="A90" s="66"/>
      <c r="B90" s="87" t="s">
        <v>113</v>
      </c>
      <c r="C90" s="132">
        <f>(G64/C89)</f>
        <v>338.918475</v>
      </c>
      <c r="D90" s="88">
        <f>(G64/D89)</f>
        <v>254.18885624999999</v>
      </c>
      <c r="E90" s="107">
        <f>(G64/E89)</f>
        <v>203.35108500000001</v>
      </c>
      <c r="F90" s="101"/>
      <c r="G90" s="64"/>
    </row>
    <row r="91" spans="1:7" ht="15.6" customHeight="1">
      <c r="A91" s="66"/>
      <c r="B91" s="92" t="s">
        <v>58</v>
      </c>
      <c r="C91" s="65"/>
      <c r="D91" s="65"/>
      <c r="E91" s="65"/>
      <c r="F91" s="65"/>
      <c r="G91" s="65"/>
    </row>
  </sheetData>
  <mergeCells count="8">
    <mergeCell ref="B17:G17"/>
    <mergeCell ref="B77:C7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47EC3A-211E-48BB-93FF-8A15EB9F46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816B86-F422-4AC2-A8F7-C0478B3103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C8951D-8EB8-4717-8A93-3DA54764F3A5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5dbce2d-49dc-4afe-a5b0-d7fb7a901161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1030f0af-99cb-42f1-88fc-acec733311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Red Globe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2023-05-03T15:04:09Z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