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repollo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4" i="1" l="1"/>
  <c r="F69" i="1"/>
  <c r="E63" i="1"/>
  <c r="F63" i="1" s="1"/>
  <c r="F64" i="1" s="1"/>
  <c r="B87" i="1" s="1"/>
  <c r="E58" i="1"/>
  <c r="F58" i="1" s="1"/>
  <c r="F57" i="1"/>
  <c r="E56" i="1"/>
  <c r="F56" i="1" s="1"/>
  <c r="E55" i="1"/>
  <c r="F55" i="1" s="1"/>
  <c r="E53" i="1"/>
  <c r="F53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4" i="1"/>
  <c r="F44" i="1" s="1"/>
  <c r="F38" i="1"/>
  <c r="E38" i="1"/>
  <c r="F37" i="1"/>
  <c r="E37" i="1"/>
  <c r="F36" i="1"/>
  <c r="F39" i="1" s="1"/>
  <c r="B85" i="1" s="1"/>
  <c r="E36" i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27" i="1" l="1"/>
  <c r="F59" i="1"/>
  <c r="B86" i="1" s="1"/>
  <c r="F66" i="1" l="1"/>
  <c r="B83" i="1"/>
  <c r="F67" i="1" l="1"/>
  <c r="B88" i="1" s="1"/>
  <c r="F68" i="1" l="1"/>
  <c r="B89" i="1"/>
  <c r="C85" i="1" l="1"/>
  <c r="C87" i="1"/>
  <c r="C86" i="1"/>
  <c r="C83" i="1"/>
  <c r="C89" i="1" s="1"/>
  <c r="D94" i="1"/>
  <c r="F70" i="1"/>
  <c r="C94" i="1"/>
  <c r="B94" i="1"/>
  <c r="C88" i="1"/>
</calcChain>
</file>

<file path=xl/sharedStrings.xml><?xml version="1.0" encoding="utf-8"?>
<sst xmlns="http://schemas.openxmlformats.org/spreadsheetml/2006/main" count="161" uniqueCount="117">
  <si>
    <t>RUBRO O CULTIVO</t>
  </si>
  <si>
    <t>REPOLLO</t>
  </si>
  <si>
    <t>RENDIMIENTO (uu/ha)</t>
  </si>
  <si>
    <t>VARIEDAD</t>
  </si>
  <si>
    <t>SIN ESPECIFICAR</t>
  </si>
  <si>
    <t>Fecha Estimada precio venta</t>
  </si>
  <si>
    <t>Agosto-Septiembre</t>
  </si>
  <si>
    <t>NIVEL TECNOLÓGICO</t>
  </si>
  <si>
    <t>MEDIO</t>
  </si>
  <si>
    <t>PRECIO ESPERADO ($/uu)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</si>
  <si>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</si>
  <si>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</si>
  <si>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</si>
  <si>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</si>
  <si>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</si>
  <si>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</si>
  <si>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</si>
  <si>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</si>
  <si>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</si>
  <si>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</si>
  <si>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Sep/Oct</t>
  </si>
  <si>
    <t>FECHA PRECIO INSUMOS</t>
  </si>
  <si>
    <t>CONTINGENCIA</t>
  </si>
  <si>
    <t>sequía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</si>
  <si>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</si>
  <si>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</si>
  <si>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</si>
  <si>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</si>
  <si>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</si>
  <si>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</si>
  <si>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</si>
  <si>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</si>
  <si>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Prep. Semillas y brotación</t>
  </si>
  <si>
    <t>JH</t>
  </si>
  <si>
    <t>Marzo</t>
  </si>
  <si>
    <t>siembra</t>
  </si>
  <si>
    <t>Abr-Mayo</t>
  </si>
  <si>
    <t>Riego</t>
  </si>
  <si>
    <t>Abril-Sept</t>
  </si>
  <si>
    <t>APLICACIÓN  FERTILIZANTES</t>
  </si>
  <si>
    <t>Marzo-Agosto</t>
  </si>
  <si>
    <t>Aplicación agroquimico</t>
  </si>
  <si>
    <t>cosecha</t>
  </si>
  <si>
    <t>Agosto-Sept</t>
  </si>
  <si>
    <t>Subtotal Jornadas Hombre</t>
  </si>
  <si>
    <t>JORNADAS ANIMAL</t>
  </si>
  <si>
    <t>Subtotal Jornadas Animal</t>
  </si>
  <si>
    <t>MAQUINARIA</t>
  </si>
  <si>
    <t>Aradura</t>
  </si>
  <si>
    <t>JM</t>
  </si>
  <si>
    <t>Abril</t>
  </si>
  <si>
    <t>Rastraje</t>
  </si>
  <si>
    <t>Melgadura</t>
  </si>
  <si>
    <t>Subtotal Costo Maquinaria</t>
  </si>
  <si>
    <t>INSUMOS</t>
  </si>
  <si>
    <t>UNIDAD (Kg/l/u</t>
  </si>
  <si>
    <t>CANTIDAD (kg/I/u)</t>
  </si>
  <si>
    <t>SUBTOTAL ($)</t>
  </si>
  <si>
    <t>PLANTINES</t>
  </si>
  <si>
    <t>Plantines repollo</t>
  </si>
  <si>
    <t>Planta</t>
  </si>
  <si>
    <t>FERTILIZANTES</t>
  </si>
  <si>
    <t>Fosfato monopotasico</t>
  </si>
  <si>
    <t>Kg</t>
  </si>
  <si>
    <t>Abri-May</t>
  </si>
  <si>
    <t>Nitrato de Potasio</t>
  </si>
  <si>
    <t xml:space="preserve">U </t>
  </si>
  <si>
    <t>Marz-May</t>
  </si>
  <si>
    <t>urea</t>
  </si>
  <si>
    <t>Abr-Sept</t>
  </si>
  <si>
    <t>Superfosfato Triple</t>
  </si>
  <si>
    <t>Sulfato de Potasio</t>
  </si>
  <si>
    <t>Abr-Agost</t>
  </si>
  <si>
    <t>Materia organica</t>
  </si>
  <si>
    <t>Ton</t>
  </si>
  <si>
    <t>HERBICIDA</t>
  </si>
  <si>
    <t>Rango</t>
  </si>
  <si>
    <t xml:space="preserve">L </t>
  </si>
  <si>
    <t>INSECTICIDAS</t>
  </si>
  <si>
    <t>engeo</t>
  </si>
  <si>
    <t>Mayo-Sept</t>
  </si>
  <si>
    <t>Selecron 720  EC</t>
  </si>
  <si>
    <t>FUNGUICIDA</t>
  </si>
  <si>
    <t>Manzate</t>
  </si>
  <si>
    <t>Subtotal Insumos</t>
  </si>
  <si>
    <t xml:space="preserve">   OTROS</t>
  </si>
  <si>
    <t>ITEM</t>
  </si>
  <si>
    <t>Cintas de riego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</si>
  <si>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</si>
  <si>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</si>
  <si>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</si>
  <si>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</si>
  <si>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</si>
  <si>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</si>
  <si>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</si>
  <si>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</si>
  <si>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</si>
  <si>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</si>
  <si>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</si>
  <si>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</si>
  <si>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</si>
  <si>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</si>
  <si>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</si>
  <si>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</si>
  <si>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</si>
  <si>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</si>
  <si>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</si>
  <si>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</si>
  <si>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</si>
  <si>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</si>
  <si>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</si>
  <si>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</si>
  <si>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</si>
  <si>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($/uu)</t>
  </si>
  <si>
    <t>Rendimiento (uu/hà)</t>
  </si>
  <si>
    <t>Costo unitario ($/uu)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</si>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</sst>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7" fillId="3" borderId="1" xfId="0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6" fillId="0" borderId="0" xfId="0" applyFont="1"/>
    <xf numFmtId="164" fontId="1" fillId="0" borderId="0" xfId="2" applyNumberFormat="1" applyFont="1" applyBorder="1"/>
    <xf numFmtId="164" fontId="1" fillId="0" borderId="0" xfId="2" applyNumberFormat="1" applyFont="1"/>
    <xf numFmtId="0" fontId="4" fillId="2" borderId="0" xfId="0" applyFont="1" applyFill="1" applyAlignment="1">
      <alignment horizontal="center" vertical="center" wrapText="1"/>
    </xf>
    <xf numFmtId="164" fontId="6" fillId="0" borderId="0" xfId="2" applyNumberFormat="1" applyFont="1" applyBorder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5" fillId="0" borderId="1" xfId="0" applyNumberFormat="1" applyFont="1" applyBorder="1" applyAlignment="1">
      <alignment horizontal="center"/>
    </xf>
    <xf numFmtId="0" fontId="2" fillId="2" borderId="0" xfId="0" applyFont="1" applyFill="1"/>
    <xf numFmtId="0" fontId="0" fillId="2" borderId="0" xfId="0" applyFill="1"/>
    <xf numFmtId="164" fontId="1" fillId="2" borderId="0" xfId="2" applyNumberFormat="1" applyFont="1" applyFill="1" applyBorder="1"/>
    <xf numFmtId="164" fontId="2" fillId="2" borderId="0" xfId="2" applyNumberFormat="1" applyFont="1" applyFill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164" fontId="2" fillId="2" borderId="1" xfId="2" applyNumberFormat="1" applyFont="1" applyFill="1" applyBorder="1"/>
    <xf numFmtId="0" fontId="8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1" xfId="0" applyFont="1" applyBorder="1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3" fillId="0" borderId="1" xfId="0" applyFont="1" applyBorder="1"/>
    <xf numFmtId="164" fontId="4" fillId="2" borderId="1" xfId="2" applyNumberFormat="1" applyFont="1" applyFill="1" applyBorder="1"/>
    <xf numFmtId="164" fontId="8" fillId="2" borderId="1" xfId="2" applyNumberFormat="1" applyFont="1" applyFill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2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vertical="center"/>
    </xf>
    <xf numFmtId="0" fontId="0" fillId="5" borderId="0" xfId="0" applyFill="1" applyAlignment="1">
      <alignment vertical="center"/>
    </xf>
    <xf numFmtId="49" fontId="14" fillId="5" borderId="2" xfId="0" applyNumberFormat="1" applyFont="1" applyFill="1" applyBorder="1" applyAlignment="1">
      <alignment vertical="center"/>
    </xf>
    <xf numFmtId="0" fontId="16" fillId="5" borderId="3" xfId="0" applyFont="1" applyFill="1" applyBorder="1"/>
    <xf numFmtId="0" fontId="16" fillId="5" borderId="4" xfId="0" applyFont="1" applyFill="1" applyBorder="1"/>
    <xf numFmtId="49" fontId="16" fillId="5" borderId="5" xfId="0" applyNumberFormat="1" applyFont="1" applyFill="1" applyBorder="1" applyAlignment="1">
      <alignment vertical="center"/>
    </xf>
    <xf numFmtId="0" fontId="16" fillId="5" borderId="0" xfId="0" applyFont="1" applyFill="1"/>
    <xf numFmtId="0" fontId="16" fillId="5" borderId="6" xfId="0" applyFont="1" applyFill="1" applyBorder="1"/>
    <xf numFmtId="49" fontId="16" fillId="5" borderId="7" xfId="0" applyNumberFormat="1" applyFont="1" applyFill="1" applyBorder="1" applyAlignment="1">
      <alignment vertical="center"/>
    </xf>
    <xf numFmtId="0" fontId="16" fillId="5" borderId="8" xfId="0" applyFont="1" applyFill="1" applyBorder="1"/>
    <xf numFmtId="0" fontId="16" fillId="5" borderId="9" xfId="0" applyFont="1" applyFill="1" applyBorder="1"/>
    <xf numFmtId="0" fontId="16" fillId="5" borderId="0" xfId="0" applyFont="1" applyFill="1" applyAlignment="1">
      <alignment vertical="center"/>
    </xf>
    <xf numFmtId="49" fontId="17" fillId="4" borderId="10" xfId="0" applyNumberFormat="1" applyFont="1" applyFill="1" applyBorder="1" applyAlignment="1">
      <alignment vertical="center"/>
    </xf>
    <xf numFmtId="49" fontId="17" fillId="4" borderId="11" xfId="0" applyNumberFormat="1" applyFont="1" applyFill="1" applyBorder="1" applyAlignment="1">
      <alignment vertical="center"/>
    </xf>
    <xf numFmtId="0" fontId="18" fillId="4" borderId="12" xfId="0" applyFont="1" applyFill="1" applyBorder="1"/>
    <xf numFmtId="0" fontId="16" fillId="3" borderId="0" xfId="0" applyFont="1" applyFill="1"/>
    <xf numFmtId="49" fontId="14" fillId="6" borderId="13" xfId="0" applyNumberFormat="1" applyFont="1" applyFill="1" applyBorder="1" applyAlignment="1">
      <alignment vertical="center"/>
    </xf>
    <xf numFmtId="49" fontId="14" fillId="6" borderId="14" xfId="0" applyNumberFormat="1" applyFont="1" applyFill="1" applyBorder="1" applyAlignment="1">
      <alignment horizontal="center" vertical="center"/>
    </xf>
    <xf numFmtId="49" fontId="16" fillId="6" borderId="15" xfId="0" applyNumberFormat="1" applyFont="1" applyFill="1" applyBorder="1" applyAlignment="1">
      <alignment horizontal="center"/>
    </xf>
    <xf numFmtId="49" fontId="14" fillId="5" borderId="16" xfId="0" applyNumberFormat="1" applyFont="1" applyFill="1" applyBorder="1" applyAlignment="1">
      <alignment vertical="center"/>
    </xf>
    <xf numFmtId="3" fontId="14" fillId="5" borderId="17" xfId="0" applyNumberFormat="1" applyFont="1" applyFill="1" applyBorder="1" applyAlignment="1">
      <alignment vertical="center"/>
    </xf>
    <xf numFmtId="9" fontId="16" fillId="5" borderId="18" xfId="0" applyNumberFormat="1" applyFont="1" applyFill="1" applyBorder="1"/>
    <xf numFmtId="164" fontId="14" fillId="5" borderId="17" xfId="0" applyNumberFormat="1" applyFont="1" applyFill="1" applyBorder="1" applyAlignment="1">
      <alignment vertical="center"/>
    </xf>
    <xf numFmtId="166" fontId="14" fillId="5" borderId="17" xfId="0" applyNumberFormat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9" fontId="14" fillId="6" borderId="19" xfId="0" applyNumberFormat="1" applyFont="1" applyFill="1" applyBorder="1" applyAlignment="1">
      <alignment vertical="center"/>
    </xf>
    <xf numFmtId="166" fontId="14" fillId="6" borderId="20" xfId="0" applyNumberFormat="1" applyFont="1" applyFill="1" applyBorder="1" applyAlignment="1">
      <alignment vertical="center"/>
    </xf>
    <xf numFmtId="9" fontId="14" fillId="6" borderId="21" xfId="0" applyNumberFormat="1" applyFont="1" applyFill="1" applyBorder="1" applyAlignment="1">
      <alignment vertical="center"/>
    </xf>
    <xf numFmtId="0" fontId="19" fillId="5" borderId="0" xfId="0" applyFont="1" applyFill="1" applyAlignment="1">
      <alignment vertical="center"/>
    </xf>
    <xf numFmtId="0" fontId="17" fillId="4" borderId="10" xfId="0" applyFont="1" applyFill="1" applyBorder="1" applyAlignment="1">
      <alignment vertical="center"/>
    </xf>
    <xf numFmtId="0" fontId="17" fillId="4" borderId="11" xfId="0" applyFont="1" applyFill="1" applyBorder="1" applyAlignment="1">
      <alignment vertical="center"/>
    </xf>
    <xf numFmtId="0" fontId="17" fillId="4" borderId="12" xfId="0" applyFont="1" applyFill="1" applyBorder="1" applyAlignment="1">
      <alignment vertical="center"/>
    </xf>
    <xf numFmtId="49" fontId="14" fillId="6" borderId="22" xfId="0" applyNumberFormat="1" applyFont="1" applyFill="1" applyBorder="1" applyAlignment="1">
      <alignment vertical="center"/>
    </xf>
    <xf numFmtId="41" fontId="14" fillId="6" borderId="23" xfId="1" applyFont="1" applyFill="1" applyBorder="1" applyAlignment="1">
      <alignment vertical="center"/>
    </xf>
    <xf numFmtId="41" fontId="14" fillId="6" borderId="24" xfId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5" fontId="20" fillId="5" borderId="0" xfId="0" applyNumberFormat="1" applyFont="1" applyFill="1" applyAlignment="1">
      <alignment vertical="center"/>
    </xf>
    <xf numFmtId="41" fontId="14" fillId="6" borderId="20" xfId="1" applyFont="1" applyFill="1" applyBorder="1" applyAlignment="1">
      <alignment vertical="center"/>
    </xf>
    <xf numFmtId="41" fontId="14" fillId="6" borderId="21" xfId="1" applyFont="1" applyFill="1" applyBorder="1" applyAlignment="1">
      <alignment vertical="center"/>
    </xf>
    <xf numFmtId="49" fontId="16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209550</xdr:colOff>
      <xdr:row>7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7A86A84-CAA5-1883-BEA2-FF6FDB83AB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859155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5"/>
  <sheetViews>
    <sheetView tabSelected="1" workbookViewId="0">
      <selection sqref="A1:I1048576"/>
    </sheetView>
  </sheetViews>
  <sheetFormatPr baseColWidth="10" defaultRowHeight="15" x14ac:dyDescent="0.25"/>
  <cols>
    <col min="1" max="1" width="24.7109375" customWidth="1"/>
    <col min="2" max="2" width="11.42578125" customWidth="1"/>
    <col min="3" max="3" width="10.85546875" customWidth="1"/>
    <col min="4" max="4" width="11.42578125" customWidth="1"/>
    <col min="5" max="5" width="24.42578125" bestFit="1" customWidth="1"/>
    <col min="6" max="6" width="15.85546875" bestFit="1" customWidth="1"/>
  </cols>
  <sheetData>
    <row r="9" spans="1:6" x14ac:dyDescent="0.25">
      <c r="A9" s="1" t="s">
        <v>0</v>
      </c>
      <c r="B9" s="2" t="s">
        <v>1</v>
      </c>
      <c r="C9" s="2"/>
      <c r="E9" s="1" t="s">
        <v>2</v>
      </c>
      <c r="F9" s="3">
        <v>25000</v>
      </c>
    </row>
    <row r="10" spans="1:6" x14ac:dyDescent="0.25">
      <c r="A10" s="4" t="s">
        <v>3</v>
      </c>
      <c r="B10" s="5" t="s">
        <v>4</v>
      </c>
      <c r="C10" s="5"/>
      <c r="E10" s="6" t="s">
        <v>5</v>
      </c>
      <c r="F10" s="7" t="s">
        <v>6</v>
      </c>
    </row>
    <row r="11" spans="1:6" x14ac:dyDescent="0.25">
      <c r="A11" s="4" t="s">
        <v>7</v>
      </c>
      <c r="B11" s="5" t="s">
        <v>8</v>
      </c>
      <c r="C11" s="5"/>
      <c r="E11" s="8" t="s">
        <v>9</v>
      </c>
      <c r="F11" s="9">
        <v>420</v>
      </c>
    </row>
    <row r="12" spans="1:6" x14ac:dyDescent="0.25">
      <c r="A12" s="4" t="s">
        <v>10</v>
      </c>
      <c r="B12" s="5" t="s">
        <v>11</v>
      </c>
      <c r="C12" s="5"/>
      <c r="E12" s="8" t="s">
        <v>12</v>
      </c>
      <c r="F12" s="9">
        <f>SUM(F11*F9)</f>
        <v>10500000</v>
      </c>
    </row>
    <row r="13" spans="1:6" x14ac:dyDescent="0.25">
      <c r="A13" s="4" t="s">
        <v>13</v>
      </c>
      <c r="B13" s="10" t="s">
        <v>14</v>
      </c>
      <c r="C13" s="10"/>
      <c r="E13" s="8" t="s">
        <v>15</v>
      </c>
      <c r="F13" s="9" t="s">
        <v>16</v>
      </c>
    </row>
    <row r="14" spans="1:6" x14ac:dyDescent="0.25">
      <c r="A14" s="11" t="s">
        <v>17</v>
      </c>
      <c r="B14" s="5" t="s">
        <v>18</v>
      </c>
      <c r="C14" s="5"/>
      <c r="E14" s="8" t="s">
        <v>19</v>
      </c>
      <c r="F14" s="9" t="s">
        <v>20</v>
      </c>
    </row>
    <row r="15" spans="1:6" ht="15.75" x14ac:dyDescent="0.25">
      <c r="A15" s="11" t="s">
        <v>21</v>
      </c>
      <c r="B15" s="12">
        <v>44896</v>
      </c>
      <c r="C15" s="13"/>
      <c r="E15" s="8" t="s">
        <v>22</v>
      </c>
      <c r="F15" s="9" t="s">
        <v>23</v>
      </c>
    </row>
    <row r="16" spans="1:6" x14ac:dyDescent="0.25">
      <c r="A16" s="14"/>
      <c r="E16" s="15"/>
      <c r="F16" s="16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4"/>
      <c r="B18" s="14"/>
      <c r="C18" s="14"/>
      <c r="D18" s="14"/>
      <c r="E18" s="18"/>
      <c r="F18" s="18"/>
    </row>
    <row r="19" spans="1:6" x14ac:dyDescent="0.25">
      <c r="A19" s="19" t="s">
        <v>25</v>
      </c>
      <c r="E19" s="15"/>
      <c r="F19" s="15"/>
    </row>
    <row r="20" spans="1:6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6" t="s">
        <v>32</v>
      </c>
      <c r="B21" s="23" t="s">
        <v>33</v>
      </c>
      <c r="C21" s="23">
        <v>8</v>
      </c>
      <c r="D21" s="23" t="s">
        <v>34</v>
      </c>
      <c r="E21" s="24">
        <f>VLOOKUP(A21,[1]PRECIO!A2:C221,3,0)</f>
        <v>30000</v>
      </c>
      <c r="F21" s="24">
        <f t="shared" ref="F21:F26" si="0">C21*E21</f>
        <v>240000</v>
      </c>
    </row>
    <row r="22" spans="1:6" x14ac:dyDescent="0.25">
      <c r="A22" s="6" t="s">
        <v>35</v>
      </c>
      <c r="B22" s="23" t="s">
        <v>33</v>
      </c>
      <c r="C22" s="23">
        <v>6</v>
      </c>
      <c r="D22" s="23" t="s">
        <v>36</v>
      </c>
      <c r="E22" s="24">
        <f>VLOOKUP(A22,[1]PRECIO!A3:C222,3,0)</f>
        <v>30000</v>
      </c>
      <c r="F22" s="24">
        <f t="shared" si="0"/>
        <v>180000</v>
      </c>
    </row>
    <row r="23" spans="1:6" x14ac:dyDescent="0.25">
      <c r="A23" s="25" t="s">
        <v>37</v>
      </c>
      <c r="B23" s="23" t="s">
        <v>33</v>
      </c>
      <c r="C23" s="23">
        <v>6</v>
      </c>
      <c r="D23" s="23" t="s">
        <v>38</v>
      </c>
      <c r="E23" s="24">
        <f>VLOOKUP(A23,[1]PRECIO!A4:C223,3,0)</f>
        <v>30000</v>
      </c>
      <c r="F23" s="24">
        <f t="shared" si="0"/>
        <v>180000</v>
      </c>
    </row>
    <row r="24" spans="1:6" x14ac:dyDescent="0.25">
      <c r="A24" s="25" t="s">
        <v>39</v>
      </c>
      <c r="B24" s="23" t="s">
        <v>33</v>
      </c>
      <c r="C24" s="23">
        <v>4</v>
      </c>
      <c r="D24" s="23" t="s">
        <v>40</v>
      </c>
      <c r="E24" s="24">
        <f>VLOOKUP(A24,[1]PRECIO!A5:C224,3,0)</f>
        <v>30000</v>
      </c>
      <c r="F24" s="24">
        <f t="shared" si="0"/>
        <v>120000</v>
      </c>
    </row>
    <row r="25" spans="1:6" x14ac:dyDescent="0.25">
      <c r="A25" s="25" t="s">
        <v>41</v>
      </c>
      <c r="B25" s="23" t="s">
        <v>33</v>
      </c>
      <c r="C25" s="23">
        <v>4</v>
      </c>
      <c r="D25" s="23" t="s">
        <v>38</v>
      </c>
      <c r="E25" s="24">
        <f>VLOOKUP(A25,[1]PRECIO!A6:C225,3,0)</f>
        <v>30000</v>
      </c>
      <c r="F25" s="24">
        <f t="shared" si="0"/>
        <v>120000</v>
      </c>
    </row>
    <row r="26" spans="1:6" x14ac:dyDescent="0.25">
      <c r="A26" s="25" t="s">
        <v>42</v>
      </c>
      <c r="B26" s="23" t="s">
        <v>33</v>
      </c>
      <c r="C26" s="26">
        <v>33.333333333333336</v>
      </c>
      <c r="D26" s="23" t="s">
        <v>43</v>
      </c>
      <c r="E26" s="24">
        <f>VLOOKUP(A26,[1]PRECIO!A7:C226,3,0)</f>
        <v>30000</v>
      </c>
      <c r="F26" s="24">
        <f t="shared" si="0"/>
        <v>1000000.0000000001</v>
      </c>
    </row>
    <row r="27" spans="1:6" x14ac:dyDescent="0.25">
      <c r="A27" s="27" t="s">
        <v>44</v>
      </c>
      <c r="B27" s="28"/>
      <c r="C27" s="28"/>
      <c r="D27" s="28"/>
      <c r="E27" s="29"/>
      <c r="F27" s="30">
        <f>SUM(F20:F26)</f>
        <v>1840000</v>
      </c>
    </row>
    <row r="28" spans="1:6" x14ac:dyDescent="0.25">
      <c r="E28" s="15"/>
      <c r="F28" s="15"/>
    </row>
    <row r="29" spans="1:6" x14ac:dyDescent="0.25">
      <c r="A29" s="19" t="s">
        <v>45</v>
      </c>
      <c r="E29" s="15"/>
      <c r="F29" s="15"/>
    </row>
    <row r="30" spans="1:6" x14ac:dyDescent="0.25">
      <c r="A30" s="20" t="s">
        <v>26</v>
      </c>
      <c r="B30" s="20" t="s">
        <v>27</v>
      </c>
      <c r="C30" s="20" t="s">
        <v>28</v>
      </c>
      <c r="D30" s="20" t="s">
        <v>29</v>
      </c>
      <c r="E30" s="21" t="s">
        <v>30</v>
      </c>
      <c r="F30" s="22" t="s">
        <v>31</v>
      </c>
    </row>
    <row r="31" spans="1:6" x14ac:dyDescent="0.25">
      <c r="A31" s="25"/>
      <c r="B31" s="31"/>
      <c r="C31" s="31"/>
      <c r="D31" s="31"/>
      <c r="E31" s="24"/>
      <c r="F31" s="24"/>
    </row>
    <row r="32" spans="1:6" x14ac:dyDescent="0.25">
      <c r="A32" s="32" t="s">
        <v>46</v>
      </c>
      <c r="B32" s="33"/>
      <c r="C32" s="33"/>
      <c r="D32" s="33"/>
      <c r="E32" s="34"/>
      <c r="F32" s="35"/>
    </row>
    <row r="33" spans="1:6" x14ac:dyDescent="0.25">
      <c r="E33" s="15"/>
      <c r="F33" s="15"/>
    </row>
    <row r="34" spans="1:6" x14ac:dyDescent="0.25">
      <c r="A34" s="19" t="s">
        <v>47</v>
      </c>
      <c r="E34" s="15"/>
      <c r="F34" s="15"/>
    </row>
    <row r="35" spans="1:6" x14ac:dyDescent="0.25">
      <c r="A35" s="20" t="s">
        <v>26</v>
      </c>
      <c r="B35" s="20" t="s">
        <v>27</v>
      </c>
      <c r="C35" s="20" t="s">
        <v>28</v>
      </c>
      <c r="D35" s="20" t="s">
        <v>29</v>
      </c>
      <c r="E35" s="21" t="s">
        <v>30</v>
      </c>
      <c r="F35" s="22" t="s">
        <v>31</v>
      </c>
    </row>
    <row r="36" spans="1:6" x14ac:dyDescent="0.25">
      <c r="A36" s="25" t="s">
        <v>48</v>
      </c>
      <c r="B36" s="36" t="s">
        <v>49</v>
      </c>
      <c r="C36" s="37">
        <v>0.34</v>
      </c>
      <c r="D36" s="38" t="s">
        <v>50</v>
      </c>
      <c r="E36" s="39">
        <f>VLOOKUP(A36,[1]PRECIO!A17:C236,3,0)</f>
        <v>200000</v>
      </c>
      <c r="F36" s="39">
        <f>E36*C36</f>
        <v>68000</v>
      </c>
    </row>
    <row r="37" spans="1:6" x14ac:dyDescent="0.25">
      <c r="A37" s="25" t="s">
        <v>51</v>
      </c>
      <c r="B37" s="36" t="s">
        <v>49</v>
      </c>
      <c r="C37" s="37">
        <v>0.21249999999999999</v>
      </c>
      <c r="D37" s="38" t="s">
        <v>50</v>
      </c>
      <c r="E37" s="39">
        <f>VLOOKUP(A37,[1]PRECIO!A18:C237,3,0)</f>
        <v>200000</v>
      </c>
      <c r="F37" s="39">
        <f>E37*C37</f>
        <v>42500</v>
      </c>
    </row>
    <row r="38" spans="1:6" x14ac:dyDescent="0.25">
      <c r="A38" s="25" t="s">
        <v>52</v>
      </c>
      <c r="B38" s="36" t="s">
        <v>49</v>
      </c>
      <c r="C38" s="37">
        <v>0.34</v>
      </c>
      <c r="D38" s="38" t="s">
        <v>50</v>
      </c>
      <c r="E38" s="39">
        <f>VLOOKUP(A38,[1]PRECIO!A19:C238,3,0)</f>
        <v>200000</v>
      </c>
      <c r="F38" s="39">
        <f>E38*C38</f>
        <v>68000</v>
      </c>
    </row>
    <row r="39" spans="1:6" x14ac:dyDescent="0.25">
      <c r="A39" s="32" t="s">
        <v>53</v>
      </c>
      <c r="B39" s="33"/>
      <c r="C39" s="33"/>
      <c r="D39" s="33"/>
      <c r="E39" s="34"/>
      <c r="F39" s="40">
        <f>SUM(F36:F38)</f>
        <v>178500</v>
      </c>
    </row>
    <row r="40" spans="1:6" x14ac:dyDescent="0.25">
      <c r="E40" s="15"/>
      <c r="F40" s="15"/>
    </row>
    <row r="41" spans="1:6" x14ac:dyDescent="0.25">
      <c r="A41" s="19" t="s">
        <v>54</v>
      </c>
      <c r="E41" s="15"/>
      <c r="F41" s="15"/>
    </row>
    <row r="42" spans="1:6" x14ac:dyDescent="0.25">
      <c r="A42" s="20" t="s">
        <v>54</v>
      </c>
      <c r="B42" s="41" t="s">
        <v>55</v>
      </c>
      <c r="C42" s="41" t="s">
        <v>56</v>
      </c>
      <c r="D42" s="20" t="s">
        <v>29</v>
      </c>
      <c r="E42" s="22" t="s">
        <v>30</v>
      </c>
      <c r="F42" s="22" t="s">
        <v>57</v>
      </c>
    </row>
    <row r="43" spans="1:6" x14ac:dyDescent="0.25">
      <c r="A43" s="42" t="s">
        <v>58</v>
      </c>
      <c r="B43" s="31"/>
      <c r="C43" s="31"/>
      <c r="D43" s="31"/>
      <c r="E43" s="24"/>
      <c r="F43" s="24"/>
    </row>
    <row r="44" spans="1:6" x14ac:dyDescent="0.25">
      <c r="A44" s="43" t="s">
        <v>59</v>
      </c>
      <c r="B44" s="31" t="s">
        <v>60</v>
      </c>
      <c r="C44" s="31">
        <v>34000</v>
      </c>
      <c r="D44" s="31" t="s">
        <v>50</v>
      </c>
      <c r="E44" s="24">
        <f>VLOOKUP(A44,[1]PRECIO!A25:C244,3,0)</f>
        <v>90</v>
      </c>
      <c r="F44" s="24">
        <f>C44*E44</f>
        <v>3060000</v>
      </c>
    </row>
    <row r="45" spans="1:6" x14ac:dyDescent="0.25">
      <c r="A45" s="44" t="s">
        <v>61</v>
      </c>
      <c r="B45" s="31"/>
      <c r="C45" s="31"/>
      <c r="D45" s="31"/>
      <c r="E45" s="24"/>
      <c r="F45" s="24"/>
    </row>
    <row r="46" spans="1:6" x14ac:dyDescent="0.25">
      <c r="A46" s="25" t="s">
        <v>62</v>
      </c>
      <c r="B46" s="31" t="s">
        <v>63</v>
      </c>
      <c r="C46" s="31">
        <v>100</v>
      </c>
      <c r="D46" s="31" t="s">
        <v>64</v>
      </c>
      <c r="E46" s="24">
        <f>VLOOKUP(A46,[1]PRECIO!A27:C246,3,0)</f>
        <v>2800</v>
      </c>
      <c r="F46" s="24">
        <f t="shared" ref="F46:F53" si="1">C46*E46</f>
        <v>280000</v>
      </c>
    </row>
    <row r="47" spans="1:6" x14ac:dyDescent="0.25">
      <c r="A47" s="25" t="s">
        <v>65</v>
      </c>
      <c r="B47" s="31" t="s">
        <v>66</v>
      </c>
      <c r="C47" s="31">
        <v>8</v>
      </c>
      <c r="D47" s="31" t="s">
        <v>67</v>
      </c>
      <c r="E47" s="24">
        <f>VLOOKUP(A47,[1]PRECIO!A28:C247,3,0)</f>
        <v>50800</v>
      </c>
      <c r="F47" s="24">
        <f t="shared" si="1"/>
        <v>406400</v>
      </c>
    </row>
    <row r="48" spans="1:6" x14ac:dyDescent="0.25">
      <c r="A48" s="25" t="s">
        <v>68</v>
      </c>
      <c r="B48" s="31" t="s">
        <v>66</v>
      </c>
      <c r="C48" s="31">
        <v>12</v>
      </c>
      <c r="D48" s="31" t="s">
        <v>69</v>
      </c>
      <c r="E48" s="24">
        <f>VLOOKUP(A48,[1]PRECIO!A29:C248,3,0)</f>
        <v>32700</v>
      </c>
      <c r="F48" s="24">
        <f t="shared" si="1"/>
        <v>392400</v>
      </c>
    </row>
    <row r="49" spans="1:6" x14ac:dyDescent="0.25">
      <c r="A49" s="45" t="s">
        <v>70</v>
      </c>
      <c r="B49" s="31" t="s">
        <v>66</v>
      </c>
      <c r="C49" s="31">
        <v>10</v>
      </c>
      <c r="D49" s="36" t="s">
        <v>36</v>
      </c>
      <c r="E49" s="24">
        <f>VLOOKUP(A49,[1]PRECIO!A30:C249,3,0)</f>
        <v>34400</v>
      </c>
      <c r="F49" s="24">
        <f t="shared" si="1"/>
        <v>344000</v>
      </c>
    </row>
    <row r="50" spans="1:6" x14ac:dyDescent="0.25">
      <c r="A50" s="25" t="s">
        <v>71</v>
      </c>
      <c r="B50" s="31" t="s">
        <v>63</v>
      </c>
      <c r="C50" s="46">
        <v>91.096984515077423</v>
      </c>
      <c r="D50" s="31" t="s">
        <v>72</v>
      </c>
      <c r="E50" s="24">
        <f>VLOOKUP(A50,[1]PRECIO!A31:C250,3,0)</f>
        <v>1593</v>
      </c>
      <c r="F50" s="24">
        <f t="shared" si="1"/>
        <v>145117.49633251835</v>
      </c>
    </row>
    <row r="51" spans="1:6" x14ac:dyDescent="0.25">
      <c r="A51" s="25" t="s">
        <v>73</v>
      </c>
      <c r="B51" s="31" t="s">
        <v>74</v>
      </c>
      <c r="C51" s="31">
        <v>8</v>
      </c>
      <c r="D51" s="31" t="s">
        <v>50</v>
      </c>
      <c r="E51" s="24">
        <f>VLOOKUP(A51,[1]PRECIO!A32:C251,3,0)</f>
        <v>82795</v>
      </c>
      <c r="F51" s="24">
        <f t="shared" si="1"/>
        <v>662360</v>
      </c>
    </row>
    <row r="52" spans="1:6" x14ac:dyDescent="0.25">
      <c r="A52" s="44" t="s">
        <v>75</v>
      </c>
      <c r="B52" s="31"/>
      <c r="C52" s="31"/>
      <c r="D52" s="31"/>
      <c r="E52" s="24"/>
      <c r="F52" s="24">
        <v>0</v>
      </c>
    </row>
    <row r="53" spans="1:6" x14ac:dyDescent="0.25">
      <c r="A53" s="25" t="s">
        <v>76</v>
      </c>
      <c r="B53" s="31" t="s">
        <v>77</v>
      </c>
      <c r="C53" s="46">
        <v>0.67474386079037241</v>
      </c>
      <c r="D53" s="31" t="s">
        <v>34</v>
      </c>
      <c r="E53" s="24">
        <f>VLOOKUP(A53,[1]PRECIO!A34:C253,3,0)</f>
        <v>20470</v>
      </c>
      <c r="F53" s="24">
        <f t="shared" si="1"/>
        <v>13812.006830378923</v>
      </c>
    </row>
    <row r="54" spans="1:6" x14ac:dyDescent="0.25">
      <c r="A54" s="44" t="s">
        <v>78</v>
      </c>
      <c r="B54" s="31"/>
      <c r="C54" s="31"/>
      <c r="D54" s="31"/>
      <c r="E54" s="24"/>
      <c r="F54" s="24">
        <v>0</v>
      </c>
    </row>
    <row r="55" spans="1:6" x14ac:dyDescent="0.25">
      <c r="A55" s="25" t="s">
        <v>79</v>
      </c>
      <c r="B55" s="31" t="s">
        <v>77</v>
      </c>
      <c r="C55" s="31">
        <v>1</v>
      </c>
      <c r="D55" s="31" t="s">
        <v>80</v>
      </c>
      <c r="E55" s="24">
        <f>VLOOKUP(A55,[1]PRECIO!A36:C255,3,0)</f>
        <v>112890</v>
      </c>
      <c r="F55" s="24">
        <f>E55*C55</f>
        <v>112890</v>
      </c>
    </row>
    <row r="56" spans="1:6" x14ac:dyDescent="0.25">
      <c r="A56" s="25" t="s">
        <v>81</v>
      </c>
      <c r="B56" s="31" t="s">
        <v>77</v>
      </c>
      <c r="C56" s="31">
        <v>2</v>
      </c>
      <c r="D56" s="31" t="s">
        <v>80</v>
      </c>
      <c r="E56" s="24">
        <f>VLOOKUP(A56,[1]PRECIO!A37:C256,3,0)</f>
        <v>53880</v>
      </c>
      <c r="F56" s="24">
        <f>E56*C56</f>
        <v>107760</v>
      </c>
    </row>
    <row r="57" spans="1:6" x14ac:dyDescent="0.25">
      <c r="A57" s="47" t="s">
        <v>82</v>
      </c>
      <c r="B57" s="31"/>
      <c r="C57" s="45"/>
      <c r="D57" s="45"/>
      <c r="E57" s="24"/>
      <c r="F57" s="24">
        <f>E57*C57</f>
        <v>0</v>
      </c>
    </row>
    <row r="58" spans="1:6" x14ac:dyDescent="0.25">
      <c r="A58" s="25" t="s">
        <v>83</v>
      </c>
      <c r="B58" s="31" t="s">
        <v>77</v>
      </c>
      <c r="C58" s="46">
        <v>2.2465460939462445</v>
      </c>
      <c r="D58" s="31" t="s">
        <v>80</v>
      </c>
      <c r="E58" s="24">
        <f>VLOOKUP(A58,[1]PRECIO!A39:C258,3,0)</f>
        <v>13190</v>
      </c>
      <c r="F58" s="24">
        <f>E58*C58</f>
        <v>29631.942979150965</v>
      </c>
    </row>
    <row r="59" spans="1:6" x14ac:dyDescent="0.25">
      <c r="A59" s="32" t="s">
        <v>84</v>
      </c>
      <c r="B59" s="33"/>
      <c r="C59" s="33"/>
      <c r="D59" s="33"/>
      <c r="E59" s="34"/>
      <c r="F59" s="48">
        <f>SUM(F44:F58)</f>
        <v>5554371.4461420495</v>
      </c>
    </row>
    <row r="60" spans="1:6" x14ac:dyDescent="0.25">
      <c r="E60" s="15"/>
      <c r="F60" s="15"/>
    </row>
    <row r="61" spans="1:6" x14ac:dyDescent="0.25">
      <c r="A61" s="19" t="s">
        <v>85</v>
      </c>
      <c r="E61" s="15"/>
      <c r="F61" s="15"/>
    </row>
    <row r="62" spans="1:6" x14ac:dyDescent="0.25">
      <c r="A62" s="20" t="s">
        <v>86</v>
      </c>
      <c r="B62" s="20" t="s">
        <v>55</v>
      </c>
      <c r="C62" s="20" t="s">
        <v>56</v>
      </c>
      <c r="D62" s="20" t="s">
        <v>29</v>
      </c>
      <c r="E62" s="49" t="s">
        <v>30</v>
      </c>
      <c r="F62" s="22" t="s">
        <v>57</v>
      </c>
    </row>
    <row r="63" spans="1:6" x14ac:dyDescent="0.25">
      <c r="A63" s="50" t="s">
        <v>87</v>
      </c>
      <c r="B63" s="31" t="s">
        <v>66</v>
      </c>
      <c r="C63" s="31">
        <v>6</v>
      </c>
      <c r="D63" s="31" t="s">
        <v>34</v>
      </c>
      <c r="E63" s="24">
        <f>VLOOKUP(A63,[1]PRECIO!E5:G48,3,0)</f>
        <v>250772</v>
      </c>
      <c r="F63" s="24">
        <f>E63*C63</f>
        <v>1504632</v>
      </c>
    </row>
    <row r="64" spans="1:6" x14ac:dyDescent="0.25">
      <c r="A64" s="32" t="s">
        <v>88</v>
      </c>
      <c r="B64" s="33"/>
      <c r="C64" s="33"/>
      <c r="D64" s="33"/>
      <c r="E64" s="34"/>
      <c r="F64" s="40">
        <f>SUM(F63:F63)</f>
        <v>1504632</v>
      </c>
    </row>
    <row r="65" spans="1:6" x14ac:dyDescent="0.25">
      <c r="E65" s="15"/>
      <c r="F65" s="15"/>
    </row>
    <row r="66" spans="1:6" x14ac:dyDescent="0.25">
      <c r="A66" s="51" t="s">
        <v>89</v>
      </c>
      <c r="B66" s="51"/>
      <c r="C66" s="51"/>
      <c r="D66" s="51"/>
      <c r="E66" s="51"/>
      <c r="F66" s="52">
        <f>SUM(F27+F32+F39+F59+F64)</f>
        <v>9077503.4461420495</v>
      </c>
    </row>
    <row r="67" spans="1:6" x14ac:dyDescent="0.25">
      <c r="A67" s="53" t="s">
        <v>90</v>
      </c>
      <c r="B67" s="28"/>
      <c r="C67" s="28"/>
      <c r="D67" s="28"/>
      <c r="E67" s="28"/>
      <c r="F67" s="54">
        <f>SUM(F66*5/100)</f>
        <v>453875.17230710248</v>
      </c>
    </row>
    <row r="68" spans="1:6" x14ac:dyDescent="0.25">
      <c r="A68" s="55" t="s">
        <v>91</v>
      </c>
      <c r="B68" s="55"/>
      <c r="C68" s="55"/>
      <c r="D68" s="55"/>
      <c r="E68" s="55"/>
      <c r="F68" s="56">
        <f>SUM(F66:F67)</f>
        <v>9531378.6184491515</v>
      </c>
    </row>
    <row r="69" spans="1:6" x14ac:dyDescent="0.25">
      <c r="A69" s="57" t="s">
        <v>92</v>
      </c>
      <c r="B69" s="57"/>
      <c r="C69" s="57"/>
      <c r="D69" s="57"/>
      <c r="E69" s="57"/>
      <c r="F69" s="58">
        <f>SUM(F11*F9)</f>
        <v>10500000</v>
      </c>
    </row>
    <row r="70" spans="1:6" x14ac:dyDescent="0.25">
      <c r="A70" s="55" t="s">
        <v>93</v>
      </c>
      <c r="B70" s="51"/>
      <c r="C70" s="51"/>
      <c r="D70" s="51"/>
      <c r="E70" s="51"/>
      <c r="F70" s="52">
        <f>SUM(F69-F68)</f>
        <v>968621.38155084848</v>
      </c>
    </row>
    <row r="71" spans="1:6" x14ac:dyDescent="0.25">
      <c r="A71" s="59" t="s">
        <v>94</v>
      </c>
      <c r="B71" s="60"/>
      <c r="C71" s="60"/>
      <c r="D71" s="60"/>
      <c r="E71" s="60"/>
      <c r="F71" s="61"/>
    </row>
    <row r="72" spans="1:6" ht="15.75" thickBot="1" x14ac:dyDescent="0.3">
      <c r="A72" s="62"/>
      <c r="B72" s="60"/>
      <c r="C72" s="60"/>
      <c r="D72" s="60"/>
      <c r="E72" s="60"/>
      <c r="F72" s="61"/>
    </row>
    <row r="73" spans="1:6" x14ac:dyDescent="0.25">
      <c r="A73" s="63" t="s">
        <v>95</v>
      </c>
      <c r="B73" s="64"/>
      <c r="C73" s="64"/>
      <c r="D73" s="64"/>
      <c r="E73" s="65"/>
      <c r="F73" s="61"/>
    </row>
    <row r="74" spans="1:6" x14ac:dyDescent="0.25">
      <c r="A74" s="66" t="s">
        <v>96</v>
      </c>
      <c r="B74" s="67"/>
      <c r="C74" s="67"/>
      <c r="D74" s="67"/>
      <c r="E74" s="68"/>
      <c r="F74" s="61"/>
    </row>
    <row r="75" spans="1:6" x14ac:dyDescent="0.25">
      <c r="A75" s="66" t="s">
        <v>97</v>
      </c>
      <c r="B75" s="67"/>
      <c r="C75" s="67"/>
      <c r="D75" s="67"/>
      <c r="E75" s="68"/>
      <c r="F75" s="61"/>
    </row>
    <row r="76" spans="1:6" x14ac:dyDescent="0.25">
      <c r="A76" s="66" t="s">
        <v>98</v>
      </c>
      <c r="B76" s="67"/>
      <c r="C76" s="67"/>
      <c r="D76" s="67"/>
      <c r="E76" s="68"/>
      <c r="F76" s="61"/>
    </row>
    <row r="77" spans="1:6" x14ac:dyDescent="0.25">
      <c r="A77" s="66" t="s">
        <v>99</v>
      </c>
      <c r="B77" s="67"/>
      <c r="C77" s="67"/>
      <c r="D77" s="67"/>
      <c r="E77" s="68"/>
      <c r="F77" s="61"/>
    </row>
    <row r="78" spans="1:6" x14ac:dyDescent="0.25">
      <c r="A78" s="66" t="s">
        <v>100</v>
      </c>
      <c r="B78" s="67"/>
      <c r="C78" s="67"/>
      <c r="D78" s="67"/>
      <c r="E78" s="68"/>
      <c r="F78" s="61"/>
    </row>
    <row r="79" spans="1:6" ht="15.75" thickBot="1" x14ac:dyDescent="0.3">
      <c r="A79" s="69" t="s">
        <v>101</v>
      </c>
      <c r="B79" s="70"/>
      <c r="C79" s="70"/>
      <c r="D79" s="70"/>
      <c r="E79" s="71"/>
      <c r="F79" s="61"/>
    </row>
    <row r="80" spans="1:6" ht="15.75" thickBot="1" x14ac:dyDescent="0.3">
      <c r="A80" s="72"/>
      <c r="B80" s="67"/>
      <c r="C80" s="67"/>
      <c r="D80" s="67"/>
      <c r="E80" s="67"/>
      <c r="F80" s="61"/>
    </row>
    <row r="81" spans="1:6" ht="15.75" thickBot="1" x14ac:dyDescent="0.3">
      <c r="A81" s="73" t="s">
        <v>102</v>
      </c>
      <c r="B81" s="74"/>
      <c r="C81" s="75"/>
      <c r="D81" s="76"/>
      <c r="E81" s="76"/>
      <c r="F81" s="61"/>
    </row>
    <row r="82" spans="1:6" x14ac:dyDescent="0.25">
      <c r="A82" s="77" t="s">
        <v>103</v>
      </c>
      <c r="B82" s="78" t="s">
        <v>104</v>
      </c>
      <c r="C82" s="79" t="s">
        <v>105</v>
      </c>
      <c r="D82" s="76"/>
      <c r="E82" s="76"/>
      <c r="F82" s="61"/>
    </row>
    <row r="83" spans="1:6" x14ac:dyDescent="0.25">
      <c r="A83" s="80" t="s">
        <v>106</v>
      </c>
      <c r="B83" s="81">
        <f>F27</f>
        <v>1840000</v>
      </c>
      <c r="C83" s="82">
        <f>(B83/B89)</f>
        <v>0.19304657528119326</v>
      </c>
      <c r="D83" s="76"/>
      <c r="E83" s="76"/>
      <c r="F83" s="61"/>
    </row>
    <row r="84" spans="1:6" x14ac:dyDescent="0.25">
      <c r="A84" s="80" t="s">
        <v>107</v>
      </c>
      <c r="B84" s="83">
        <f>F32</f>
        <v>0</v>
      </c>
      <c r="C84" s="82">
        <v>0</v>
      </c>
      <c r="D84" s="76"/>
      <c r="E84" s="76"/>
      <c r="F84" s="61"/>
    </row>
    <row r="85" spans="1:6" x14ac:dyDescent="0.25">
      <c r="A85" s="80" t="s">
        <v>108</v>
      </c>
      <c r="B85" s="81">
        <f>F39</f>
        <v>178500</v>
      </c>
      <c r="C85" s="82">
        <f>(B85/B89)</f>
        <v>1.8727616134615759E-2</v>
      </c>
      <c r="D85" s="76"/>
      <c r="E85" s="76"/>
      <c r="F85" s="61"/>
    </row>
    <row r="86" spans="1:6" x14ac:dyDescent="0.25">
      <c r="A86" s="80" t="s">
        <v>109</v>
      </c>
      <c r="B86" s="81">
        <f>F59</f>
        <v>5554371.4461420495</v>
      </c>
      <c r="C86" s="82">
        <f>(B86/B89)</f>
        <v>0.5827458616942236</v>
      </c>
      <c r="D86" s="76"/>
      <c r="E86" s="76"/>
      <c r="F86" s="61"/>
    </row>
    <row r="87" spans="1:6" x14ac:dyDescent="0.25">
      <c r="A87" s="80" t="s">
        <v>110</v>
      </c>
      <c r="B87" s="84">
        <f>F64</f>
        <v>1504632</v>
      </c>
      <c r="C87" s="82">
        <f>(B87/B89)</f>
        <v>0.15786089927091979</v>
      </c>
      <c r="D87" s="85"/>
      <c r="E87" s="85"/>
      <c r="F87" s="61"/>
    </row>
    <row r="88" spans="1:6" x14ac:dyDescent="0.25">
      <c r="A88" s="80" t="s">
        <v>111</v>
      </c>
      <c r="B88" s="84">
        <f>F67</f>
        <v>453875.17230710248</v>
      </c>
      <c r="C88" s="82">
        <f>(B88/B89)</f>
        <v>4.7619047619047623E-2</v>
      </c>
      <c r="D88" s="85"/>
      <c r="E88" s="85"/>
      <c r="F88" s="61"/>
    </row>
    <row r="89" spans="1:6" ht="15.75" thickBot="1" x14ac:dyDescent="0.3">
      <c r="A89" s="86" t="s">
        <v>112</v>
      </c>
      <c r="B89" s="87">
        <f>SUM(B83:B88)</f>
        <v>9531378.6184491515</v>
      </c>
      <c r="C89" s="88">
        <f>SUM(C83:C88)</f>
        <v>1</v>
      </c>
      <c r="D89" s="85"/>
      <c r="E89" s="85"/>
      <c r="F89" s="61"/>
    </row>
    <row r="90" spans="1:6" x14ac:dyDescent="0.25">
      <c r="A90" s="62"/>
      <c r="B90" s="60"/>
      <c r="C90" s="60"/>
      <c r="D90" s="60"/>
      <c r="E90" s="60"/>
      <c r="F90" s="61"/>
    </row>
    <row r="91" spans="1:6" ht="15.75" thickBot="1" x14ac:dyDescent="0.3">
      <c r="A91" s="89"/>
      <c r="B91" s="60"/>
      <c r="C91" s="60"/>
      <c r="D91" s="60"/>
      <c r="E91" s="60"/>
      <c r="F91" s="61"/>
    </row>
    <row r="92" spans="1:6" ht="15.75" thickBot="1" x14ac:dyDescent="0.3">
      <c r="A92" s="90"/>
      <c r="B92" s="74" t="s">
        <v>113</v>
      </c>
      <c r="C92" s="91"/>
      <c r="D92" s="92"/>
      <c r="E92" s="85"/>
      <c r="F92" s="61"/>
    </row>
    <row r="93" spans="1:6" x14ac:dyDescent="0.25">
      <c r="A93" s="93" t="s">
        <v>114</v>
      </c>
      <c r="B93" s="94">
        <v>20000</v>
      </c>
      <c r="C93" s="94">
        <v>25000</v>
      </c>
      <c r="D93" s="95">
        <v>26000</v>
      </c>
      <c r="E93" s="96"/>
      <c r="F93" s="97"/>
    </row>
    <row r="94" spans="1:6" ht="15.75" thickBot="1" x14ac:dyDescent="0.3">
      <c r="A94" s="86" t="s">
        <v>115</v>
      </c>
      <c r="B94" s="98">
        <f>(F68/B93)</f>
        <v>476.56893092245758</v>
      </c>
      <c r="C94" s="98">
        <f>(F68/C93)</f>
        <v>381.25514473796608</v>
      </c>
      <c r="D94" s="99">
        <f>(F68/D93)</f>
        <v>366.59148532496738</v>
      </c>
      <c r="E94" s="96"/>
      <c r="F94" s="97"/>
    </row>
    <row r="95" spans="1:6" x14ac:dyDescent="0.25">
      <c r="A95" s="100" t="s">
        <v>116</v>
      </c>
      <c r="B95" s="67"/>
      <c r="C95" s="67"/>
      <c r="D95" s="67"/>
      <c r="E95" s="67"/>
      <c r="F95" s="67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299F0B-B965-42A5-A3D4-10939747932A}"/>
</file>

<file path=customXml/itemProps2.xml><?xml version="1.0" encoding="utf-8"?>
<ds:datastoreItem xmlns:ds="http://schemas.openxmlformats.org/officeDocument/2006/customXml" ds:itemID="{032CCBF2-DAE3-4397-93F6-42882F65FE9F}"/>
</file>

<file path=customXml/itemProps3.xml><?xml version="1.0" encoding="utf-8"?>
<ds:datastoreItem xmlns:ds="http://schemas.openxmlformats.org/officeDocument/2006/customXml" ds:itemID="{523D78A0-6727-46FF-9E38-6BCA90387B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2023-04-13T14:19:33Z</dcterms:created>
  <dcterms:modified xsi:type="dcterms:W3CDTF">2023-04-13T14:19:56Z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