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"/>
    </mc:Choice>
  </mc:AlternateContent>
  <bookViews>
    <workbookView xWindow="0" yWindow="0" windowWidth="23040" windowHeight="8064"/>
  </bookViews>
  <sheets>
    <sheet name="REPOL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1" l="1"/>
  <c r="G80" i="1"/>
  <c r="G81" i="1"/>
  <c r="G70" i="1"/>
  <c r="G71" i="1"/>
  <c r="G72" i="1"/>
  <c r="G73" i="1"/>
  <c r="G55" i="1" l="1"/>
  <c r="G56" i="1"/>
  <c r="G57" i="1"/>
  <c r="G60" i="1"/>
  <c r="G61" i="1"/>
  <c r="G62" i="1"/>
  <c r="G63" i="1"/>
  <c r="G64" i="1"/>
  <c r="G65" i="1"/>
  <c r="G66" i="1"/>
  <c r="G67" i="1"/>
  <c r="G69" i="1"/>
  <c r="G54" i="1"/>
  <c r="G58" i="1" l="1"/>
  <c r="G35" i="1"/>
  <c r="C102" i="1" s="1"/>
  <c r="G27" i="1"/>
  <c r="G22" i="1" l="1"/>
  <c r="G23" i="1"/>
  <c r="G24" i="1"/>
  <c r="G25" i="1"/>
  <c r="G26" i="1"/>
  <c r="G28" i="1"/>
  <c r="G29" i="1"/>
  <c r="G30" i="1"/>
  <c r="G78" i="1" l="1"/>
  <c r="G52" i="1"/>
  <c r="G46" i="1"/>
  <c r="G45" i="1"/>
  <c r="G44" i="1"/>
  <c r="G43" i="1"/>
  <c r="G42" i="1"/>
  <c r="G41" i="1"/>
  <c r="G40" i="1"/>
  <c r="G21" i="1"/>
  <c r="G12" i="1"/>
  <c r="G87" i="1" s="1"/>
  <c r="C104" i="1" l="1"/>
  <c r="G82" i="1"/>
  <c r="G31" i="1"/>
  <c r="C101" i="1" s="1"/>
  <c r="G47" i="1"/>
  <c r="C105" i="1" l="1"/>
  <c r="G84" i="1"/>
  <c r="G85" i="1" s="1"/>
  <c r="C106" i="1" s="1"/>
  <c r="C103" i="1"/>
  <c r="G86" i="1" l="1"/>
  <c r="C107" i="1"/>
  <c r="E113" i="1" l="1"/>
  <c r="D102" i="1"/>
  <c r="D101" i="1"/>
  <c r="D113" i="1"/>
  <c r="C113" i="1"/>
  <c r="G88" i="1"/>
  <c r="D105" i="1"/>
  <c r="D103" i="1"/>
  <c r="D106" i="1"/>
  <c r="D104" i="1"/>
  <c r="D107" i="1" l="1"/>
</calcChain>
</file>

<file path=xl/sharedStrings.xml><?xml version="1.0" encoding="utf-8"?>
<sst xmlns="http://schemas.openxmlformats.org/spreadsheetml/2006/main" count="225" uniqueCount="143">
  <si>
    <t>RUBRO O CULTIVO</t>
  </si>
  <si>
    <t>VARIEDAD</t>
  </si>
  <si>
    <t>FECHA ESTIMADA  PRECIO VENTA</t>
  </si>
  <si>
    <t>NIVEL TECNOLÓGICO</t>
  </si>
  <si>
    <t>REGIÓN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</si>
  <si>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</si>
  <si>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</si>
  <si>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</si>
  <si>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</si>
  <si>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</si>
  <si>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</si>
  <si>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</si>
  <si>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</si>
  <si>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</si>
  <si>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</si>
  <si>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</si>
  <si>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</si>
  <si>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</si>
  <si>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</si>
  <si>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</si>
  <si>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</si>
  <si>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</si>
  <si>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</si>
  <si>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</si>
  <si>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</si>
  <si>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</si>
  <si>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</si>
  <si>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</si>
  <si>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</si>
  <si>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</si>
  <si>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</si>
  <si>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</si>
  <si>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</si>
  <si>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Lt.</t>
  </si>
  <si>
    <t>INSECTICIDAS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</si>
  <si>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</si>
  <si>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</si>
  <si>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</si>
  <si>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</si>
  <si>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</si>
  <si>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</si>
  <si>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</si>
  <si>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</si>
  <si>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</si>
  <si>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</si>
  <si>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</si>
  <si>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</si>
  <si>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</si>
  <si>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</si>
  <si>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</si>
  <si>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</si>
  <si>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</si>
  <si>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</si>
  <si>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</si>
  <si>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</si>
  <si>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</si>
  <si>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</si>
  <si>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</si>
  <si>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</si>
  <si>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</si>
  <si>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</si>
  <si>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</si>
  <si>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Santiago</t>
  </si>
  <si>
    <t>Valpariso</t>
  </si>
  <si>
    <t>San Antonio</t>
  </si>
  <si>
    <t>Sto.Domingo-Sn Antonio</t>
  </si>
  <si>
    <t>Cosecha</t>
  </si>
  <si>
    <t>Medio / Alto</t>
  </si>
  <si>
    <t>Todo el año</t>
  </si>
  <si>
    <t>Rastraje</t>
  </si>
  <si>
    <t>Aplicación de Pesticidas</t>
  </si>
  <si>
    <t>Acarreo de Insumos</t>
  </si>
  <si>
    <t>LT.</t>
  </si>
  <si>
    <t>KG</t>
  </si>
  <si>
    <t>Toda Temporada</t>
  </si>
  <si>
    <t>FUNGICIDAS</t>
  </si>
  <si>
    <t xml:space="preserve">Energia Riego </t>
  </si>
  <si>
    <t>Kw</t>
  </si>
  <si>
    <t>OTROS INSUMOS</t>
  </si>
  <si>
    <t>Cintas de Riego  (3.962 mt ) Aquatrax GT</t>
  </si>
  <si>
    <t>Conectores (Miniválvulas)</t>
  </si>
  <si>
    <t>UN</t>
  </si>
  <si>
    <t>Mt</t>
  </si>
  <si>
    <t>Temporada</t>
  </si>
  <si>
    <t>REPOLLO</t>
  </si>
  <si>
    <t>Crespo</t>
  </si>
  <si>
    <t>SEQUIA</t>
  </si>
  <si>
    <t>Aplicación de Guano</t>
  </si>
  <si>
    <t>Riegos</t>
  </si>
  <si>
    <t>Riego para trasplante</t>
  </si>
  <si>
    <t>Agosto</t>
  </si>
  <si>
    <t>Desinfeccion de Bandejas (Plantines)</t>
  </si>
  <si>
    <t>Trasplante de plantines</t>
  </si>
  <si>
    <t>Aplicación de Fertilizantes</t>
  </si>
  <si>
    <t>Limpias malezas (Manual)</t>
  </si>
  <si>
    <t>Aplicación de Herbicidas</t>
  </si>
  <si>
    <t>Cultivadora</t>
  </si>
  <si>
    <t>Plantines</t>
  </si>
  <si>
    <t>SEMILLA  (Plantines)</t>
  </si>
  <si>
    <t>Mezcla multiproposito (17-20-20) 25 Kg</t>
  </si>
  <si>
    <t>Mezcla Hortaliza (25-0-25)  25 Kg</t>
  </si>
  <si>
    <t>Urea Granulada</t>
  </si>
  <si>
    <t>Mt 3</t>
  </si>
  <si>
    <t>Confidor Fuerte</t>
  </si>
  <si>
    <t>Karate Zeon</t>
  </si>
  <si>
    <t>Ampligo</t>
  </si>
  <si>
    <t>Lorsban</t>
  </si>
  <si>
    <t>Engeo</t>
  </si>
  <si>
    <t>Proclaim</t>
  </si>
  <si>
    <t>Pirimor</t>
  </si>
  <si>
    <t>Bulldock</t>
  </si>
  <si>
    <t>Poit Benomyl (POLIBEN)</t>
  </si>
  <si>
    <t>Cercobin</t>
  </si>
  <si>
    <t>Ridomil Gold</t>
  </si>
  <si>
    <t>Oxicup</t>
  </si>
  <si>
    <t xml:space="preserve"> puesto bodega proveedor</t>
  </si>
  <si>
    <t>precios en ferias de Santiago (Lo Valledor)</t>
  </si>
  <si>
    <t>Phyton 27</t>
  </si>
  <si>
    <t>Otros Fitting (Mangueras ,uniones)</t>
  </si>
  <si>
    <t>Mayo/Junio</t>
  </si>
  <si>
    <t>Toda temporada</t>
  </si>
  <si>
    <t>$</t>
  </si>
  <si>
    <t>Febrero/Marzo</t>
  </si>
  <si>
    <t>Pulgon,Palomilla, Chinches</t>
  </si>
  <si>
    <t>Mayo /Junio</t>
  </si>
  <si>
    <t>Marzo/Abril</t>
  </si>
  <si>
    <t>Febrero</t>
  </si>
  <si>
    <t>Febrero Marzo</t>
  </si>
  <si>
    <t>Marzo/abril</t>
  </si>
  <si>
    <t>Surcos</t>
  </si>
  <si>
    <t>Rotocultivador</t>
  </si>
  <si>
    <t>Subsolado  (Optativo)</t>
  </si>
  <si>
    <t>Guano  (Optativo)</t>
  </si>
  <si>
    <t>Rendimiento Productivo  UN/Ha</t>
  </si>
  <si>
    <t>ESCENARIOS COSTO UNITARIO  (  UNIDADES /HA)</t>
  </si>
  <si>
    <t>Rendimiento  (Unidades/ha)</t>
  </si>
  <si>
    <t xml:space="preserve"> Precio estimado  por Unidad venta</t>
  </si>
  <si>
    <t>INGRESO ESPERADO por ha., con IVA ($)</t>
  </si>
  <si>
    <t>Costo unitario ($) (*)</t>
  </si>
  <si>
    <t>PESIMISTA</t>
  </si>
  <si>
    <t>NORMAL</t>
  </si>
  <si>
    <t>OPTIMISTA</t>
  </si>
  <si>
    <t>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</si>
</sst>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 * #,##0.0_ ;_ * \-#,##0.0_ ;_ * &quot;-&quot;_ ;_ @_ 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9" fillId="0" borderId="0" applyFont="0" applyFill="0" applyBorder="0" applyAlignment="0" applyProtection="0"/>
  </cellStyleXfs>
  <cellXfs count="20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5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ont="1" applyFill="1" applyBorder="1" applyAlignment="1"/>
    <xf numFmtId="0" fontId="15" fillId="7" borderId="21" xfId="0" applyFont="1" applyFill="1" applyBorder="1" applyAlignment="1"/>
    <xf numFmtId="0" fontId="10" fillId="7" borderId="21" xfId="0" applyFont="1" applyFill="1" applyBorder="1" applyAlignment="1">
      <alignment vertical="center"/>
    </xf>
    <xf numFmtId="167" fontId="1" fillId="2" borderId="21" xfId="0" applyNumberFormat="1" applyFont="1" applyFill="1" applyBorder="1" applyAlignment="1">
      <alignment vertical="center"/>
    </xf>
    <xf numFmtId="167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 applyAlignment="1"/>
    <xf numFmtId="0" fontId="0" fillId="2" borderId="22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7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7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7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167" fontId="1" fillId="6" borderId="31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2" xfId="0" applyNumberFormat="1" applyFont="1" applyFill="1" applyBorder="1" applyAlignment="1">
      <alignment vertical="center"/>
    </xf>
    <xf numFmtId="49" fontId="13" fillId="2" borderId="33" xfId="0" applyNumberFormat="1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37" xfId="0" applyNumberFormat="1" applyFont="1" applyFill="1" applyBorder="1" applyAlignment="1">
      <alignment vertical="center"/>
    </xf>
    <xf numFmtId="0" fontId="15" fillId="2" borderId="38" xfId="0" applyFont="1" applyFill="1" applyBorder="1" applyAlignment="1"/>
    <xf numFmtId="0" fontId="15" fillId="2" borderId="39" xfId="0" applyFont="1" applyFill="1" applyBorder="1" applyAlignment="1"/>
    <xf numFmtId="49" fontId="15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49" fontId="15" fillId="2" borderId="42" xfId="0" applyNumberFormat="1" applyFont="1" applyFill="1" applyBorder="1" applyAlignment="1">
      <alignment vertical="center"/>
    </xf>
    <xf numFmtId="0" fontId="15" fillId="2" borderId="43" xfId="0" applyFont="1" applyFill="1" applyBorder="1" applyAlignment="1"/>
    <xf numFmtId="0" fontId="15" fillId="2" borderId="44" xfId="0" applyFont="1" applyFill="1" applyBorder="1" applyAlignment="1"/>
    <xf numFmtId="0" fontId="10" fillId="9" borderId="20" xfId="0" applyFont="1" applyFill="1" applyBorder="1" applyAlignment="1">
      <alignment vertical="center"/>
    </xf>
    <xf numFmtId="0" fontId="0" fillId="0" borderId="21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wrapText="1"/>
    </xf>
    <xf numFmtId="164" fontId="4" fillId="2" borderId="6" xfId="1" applyFont="1" applyFill="1" applyBorder="1" applyAlignment="1"/>
    <xf numFmtId="0" fontId="4" fillId="2" borderId="45" xfId="0" applyFont="1" applyFill="1" applyBorder="1" applyAlignment="1">
      <alignment horizontal="center"/>
    </xf>
    <xf numFmtId="3" fontId="4" fillId="2" borderId="45" xfId="0" applyNumberFormat="1" applyFont="1" applyFill="1" applyBorder="1" applyAlignment="1"/>
    <xf numFmtId="49" fontId="4" fillId="2" borderId="45" xfId="0" applyNumberFormat="1" applyFont="1" applyFill="1" applyBorder="1" applyAlignment="1">
      <alignment wrapText="1"/>
    </xf>
    <xf numFmtId="49" fontId="9" fillId="3" borderId="47" xfId="0" applyNumberFormat="1" applyFont="1" applyFill="1" applyBorder="1" applyAlignment="1">
      <alignment vertical="center"/>
    </xf>
    <xf numFmtId="49" fontId="4" fillId="2" borderId="46" xfId="0" applyNumberFormat="1" applyFont="1" applyFill="1" applyBorder="1" applyAlignment="1">
      <alignment wrapText="1"/>
    </xf>
    <xf numFmtId="49" fontId="4" fillId="2" borderId="45" xfId="0" applyNumberFormat="1" applyFont="1" applyFill="1" applyBorder="1" applyAlignment="1">
      <alignment horizontal="center"/>
    </xf>
    <xf numFmtId="0" fontId="9" fillId="3" borderId="47" xfId="0" applyFont="1" applyFill="1" applyBorder="1" applyAlignment="1">
      <alignment horizontal="center" vertical="center"/>
    </xf>
    <xf numFmtId="49" fontId="4" fillId="2" borderId="46" xfId="0" applyNumberFormat="1" applyFont="1" applyFill="1" applyBorder="1" applyAlignment="1">
      <alignment horizontal="center"/>
    </xf>
    <xf numFmtId="49" fontId="4" fillId="2" borderId="45" xfId="0" applyNumberFormat="1" applyFont="1" applyFill="1" applyBorder="1" applyAlignment="1">
      <alignment horizontal="center" wrapText="1"/>
    </xf>
    <xf numFmtId="49" fontId="4" fillId="2" borderId="46" xfId="0" applyNumberFormat="1" applyFont="1" applyFill="1" applyBorder="1" applyAlignment="1">
      <alignment horizontal="center" wrapText="1"/>
    </xf>
    <xf numFmtId="166" fontId="4" fillId="2" borderId="45" xfId="0" applyNumberFormat="1" applyFont="1" applyFill="1" applyBorder="1" applyAlignment="1"/>
    <xf numFmtId="3" fontId="4" fillId="2" borderId="45" xfId="0" applyNumberFormat="1" applyFont="1" applyFill="1" applyBorder="1" applyAlignment="1">
      <alignment horizontal="center"/>
    </xf>
    <xf numFmtId="3" fontId="4" fillId="2" borderId="4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164" fontId="2" fillId="2" borderId="15" xfId="1" applyFont="1" applyFill="1" applyBorder="1" applyAlignment="1">
      <alignment vertical="center"/>
    </xf>
    <xf numFmtId="169" fontId="4" fillId="2" borderId="6" xfId="1" applyNumberFormat="1" applyFont="1" applyFill="1" applyBorder="1" applyAlignment="1"/>
    <xf numFmtId="169" fontId="4" fillId="2" borderId="45" xfId="1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168" fontId="13" fillId="8" borderId="50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horizontal="center"/>
    </xf>
    <xf numFmtId="2" fontId="13" fillId="7" borderId="21" xfId="0" applyNumberFormat="1" applyFont="1" applyFill="1" applyBorder="1" applyAlignment="1">
      <alignment horizontal="center"/>
    </xf>
    <xf numFmtId="2" fontId="10" fillId="7" borderId="21" xfId="0" applyNumberFormat="1" applyFont="1" applyFill="1" applyBorder="1" applyAlignment="1">
      <alignment horizontal="center" vertical="center"/>
    </xf>
    <xf numFmtId="3" fontId="13" fillId="2" borderId="49" xfId="0" applyNumberFormat="1" applyFont="1" applyFill="1" applyBorder="1" applyAlignment="1">
      <alignment vertical="center"/>
    </xf>
    <xf numFmtId="164" fontId="13" fillId="2" borderId="49" xfId="1" applyFont="1" applyFill="1" applyBorder="1" applyAlignment="1">
      <alignment vertical="center"/>
    </xf>
    <xf numFmtId="168" fontId="13" fillId="2" borderId="49" xfId="0" applyNumberFormat="1" applyFont="1" applyFill="1" applyBorder="1" applyAlignment="1">
      <alignment vertical="center"/>
    </xf>
    <xf numFmtId="0" fontId="15" fillId="9" borderId="41" xfId="0" applyFont="1" applyFill="1" applyBorder="1" applyAlignment="1"/>
    <xf numFmtId="10" fontId="13" fillId="8" borderId="54" xfId="0" applyNumberFormat="1" applyFont="1" applyFill="1" applyBorder="1" applyAlignment="1">
      <alignment vertical="center"/>
    </xf>
    <xf numFmtId="3" fontId="4" fillId="2" borderId="55" xfId="0" applyNumberFormat="1" applyFont="1" applyFill="1" applyBorder="1" applyAlignment="1"/>
    <xf numFmtId="0" fontId="7" fillId="3" borderId="56" xfId="0" applyFont="1" applyFill="1" applyBorder="1" applyAlignment="1">
      <alignment vertical="center"/>
    </xf>
    <xf numFmtId="3" fontId="4" fillId="2" borderId="45" xfId="0" applyNumberFormat="1" applyFont="1" applyFill="1" applyBorder="1" applyAlignment="1">
      <alignment horizontal="right" wrapText="1"/>
    </xf>
    <xf numFmtId="3" fontId="2" fillId="2" borderId="57" xfId="0" applyNumberFormat="1" applyFont="1" applyFill="1" applyBorder="1" applyAlignment="1"/>
    <xf numFmtId="0" fontId="7" fillId="3" borderId="49" xfId="0" applyFont="1" applyFill="1" applyBorder="1" applyAlignment="1">
      <alignment vertical="center"/>
    </xf>
    <xf numFmtId="3" fontId="4" fillId="2" borderId="49" xfId="0" applyNumberFormat="1" applyFont="1" applyFill="1" applyBorder="1" applyAlignment="1"/>
    <xf numFmtId="0" fontId="9" fillId="3" borderId="56" xfId="0" applyFont="1" applyFill="1" applyBorder="1" applyAlignment="1">
      <alignment vertical="center"/>
    </xf>
    <xf numFmtId="0" fontId="9" fillId="3" borderId="58" xfId="0" applyFont="1" applyFill="1" applyBorder="1" applyAlignment="1">
      <alignment vertical="center"/>
    </xf>
    <xf numFmtId="3" fontId="2" fillId="2" borderId="59" xfId="0" applyNumberFormat="1" applyFont="1" applyFill="1" applyBorder="1" applyAlignment="1"/>
    <xf numFmtId="0" fontId="10" fillId="9" borderId="51" xfId="0" applyFont="1" applyFill="1" applyBorder="1" applyAlignment="1">
      <alignment vertical="center"/>
    </xf>
    <xf numFmtId="164" fontId="13" fillId="8" borderId="38" xfId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4" fontId="13" fillId="7" borderId="21" xfId="0" applyNumberFormat="1" applyFont="1" applyFill="1" applyBorder="1" applyAlignment="1">
      <alignment vertical="center"/>
    </xf>
    <xf numFmtId="0" fontId="10" fillId="11" borderId="21" xfId="0" applyFont="1" applyFill="1" applyBorder="1" applyAlignment="1">
      <alignment horizontal="center" vertical="center"/>
    </xf>
    <xf numFmtId="0" fontId="2" fillId="10" borderId="51" xfId="0" applyNumberFormat="1" applyFont="1" applyFill="1" applyBorder="1" applyAlignment="1">
      <alignment horizontal="center"/>
    </xf>
    <xf numFmtId="168" fontId="17" fillId="10" borderId="60" xfId="0" applyNumberFormat="1" applyFont="1" applyFill="1" applyBorder="1" applyAlignment="1">
      <alignment horizontal="center" vertical="center"/>
    </xf>
    <xf numFmtId="168" fontId="17" fillId="10" borderId="51" xfId="0" applyNumberFormat="1" applyFont="1" applyFill="1" applyBorder="1" applyAlignment="1">
      <alignment horizontal="center" vertical="center"/>
    </xf>
    <xf numFmtId="164" fontId="17" fillId="10" borderId="51" xfId="1" applyFont="1" applyFill="1" applyBorder="1" applyAlignment="1">
      <alignment horizontal="center" vertical="center"/>
    </xf>
    <xf numFmtId="49" fontId="13" fillId="11" borderId="62" xfId="0" applyNumberFormat="1" applyFont="1" applyFill="1" applyBorder="1" applyAlignment="1">
      <alignment vertical="center"/>
    </xf>
    <xf numFmtId="0" fontId="0" fillId="11" borderId="51" xfId="0" applyNumberFormat="1" applyFont="1" applyFill="1" applyBorder="1" applyAlignment="1"/>
    <xf numFmtId="49" fontId="13" fillId="11" borderId="63" xfId="0" applyNumberFormat="1" applyFont="1" applyFill="1" applyBorder="1" applyAlignment="1">
      <alignment vertical="center"/>
    </xf>
    <xf numFmtId="164" fontId="13" fillId="11" borderId="51" xfId="1" applyFont="1" applyFill="1" applyBorder="1" applyAlignment="1">
      <alignment vertical="center"/>
    </xf>
    <xf numFmtId="168" fontId="0" fillId="11" borderId="51" xfId="0" applyNumberFormat="1" applyFont="1" applyFill="1" applyBorder="1" applyAlignment="1"/>
    <xf numFmtId="49" fontId="1" fillId="12" borderId="15" xfId="0" applyNumberFormat="1" applyFont="1" applyFill="1" applyBorder="1" applyAlignment="1">
      <alignment vertical="center"/>
    </xf>
    <xf numFmtId="49" fontId="1" fillId="12" borderId="13" xfId="0" applyNumberFormat="1" applyFont="1" applyFill="1" applyBorder="1" applyAlignment="1">
      <alignment vertical="center"/>
    </xf>
    <xf numFmtId="49" fontId="21" fillId="11" borderId="5" xfId="0" applyNumberFormat="1" applyFont="1" applyFill="1" applyBorder="1" applyAlignment="1">
      <alignment vertical="center" wrapText="1"/>
    </xf>
    <xf numFmtId="49" fontId="21" fillId="11" borderId="15" xfId="0" applyNumberFormat="1" applyFont="1" applyFill="1" applyBorder="1" applyAlignment="1">
      <alignment vertical="center"/>
    </xf>
    <xf numFmtId="49" fontId="21" fillId="12" borderId="15" xfId="0" applyNumberFormat="1" applyFont="1" applyFill="1" applyBorder="1" applyAlignment="1">
      <alignment vertical="center"/>
    </xf>
    <xf numFmtId="49" fontId="22" fillId="12" borderId="6" xfId="0" applyNumberFormat="1" applyFont="1" applyFill="1" applyBorder="1" applyAlignment="1">
      <alignment horizontal="left" vertical="center" wrapText="1"/>
    </xf>
    <xf numFmtId="49" fontId="22" fillId="11" borderId="6" xfId="0" applyNumberFormat="1" applyFont="1" applyFill="1" applyBorder="1" applyAlignment="1"/>
    <xf numFmtId="49" fontId="20" fillId="11" borderId="1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right"/>
    </xf>
    <xf numFmtId="3" fontId="0" fillId="0" borderId="0" xfId="0" applyNumberFormat="1" applyFont="1" applyAlignment="1"/>
    <xf numFmtId="0" fontId="4" fillId="11" borderId="6" xfId="0" applyFont="1" applyFill="1" applyBorder="1" applyAlignment="1">
      <alignment horizontal="center"/>
    </xf>
    <xf numFmtId="164" fontId="4" fillId="11" borderId="6" xfId="1" applyFont="1" applyFill="1" applyBorder="1" applyAlignment="1"/>
    <xf numFmtId="3" fontId="4" fillId="11" borderId="49" xfId="0" applyNumberFormat="1" applyFont="1" applyFill="1" applyBorder="1" applyAlignment="1"/>
    <xf numFmtId="3" fontId="8" fillId="11" borderId="51" xfId="0" applyNumberFormat="1" applyFont="1" applyFill="1" applyBorder="1" applyAlignment="1"/>
    <xf numFmtId="164" fontId="8" fillId="11" borderId="51" xfId="1" applyFont="1" applyFill="1" applyBorder="1" applyAlignment="1"/>
    <xf numFmtId="0" fontId="8" fillId="11" borderId="6" xfId="0" applyFont="1" applyFill="1" applyBorder="1" applyAlignment="1">
      <alignment horizontal="left" vertical="center" wrapText="1"/>
    </xf>
    <xf numFmtId="0" fontId="8" fillId="11" borderId="45" xfId="0" applyFont="1" applyFill="1" applyBorder="1" applyAlignment="1">
      <alignment horizontal="left" vertical="center" wrapText="1"/>
    </xf>
    <xf numFmtId="0" fontId="4" fillId="12" borderId="6" xfId="0" applyFont="1" applyFill="1" applyBorder="1" applyAlignment="1">
      <alignment horizontal="center"/>
    </xf>
    <xf numFmtId="164" fontId="4" fillId="12" borderId="6" xfId="1" applyFont="1" applyFill="1" applyBorder="1" applyAlignment="1"/>
    <xf numFmtId="3" fontId="4" fillId="12" borderId="49" xfId="0" applyNumberFormat="1" applyFont="1" applyFill="1" applyBorder="1" applyAlignment="1"/>
    <xf numFmtId="164" fontId="4" fillId="2" borderId="49" xfId="1" applyFont="1" applyFill="1" applyBorder="1" applyAlignment="1"/>
    <xf numFmtId="3" fontId="4" fillId="2" borderId="46" xfId="0" applyNumberFormat="1" applyFont="1" applyFill="1" applyBorder="1" applyAlignment="1"/>
    <xf numFmtId="3" fontId="4" fillId="12" borderId="64" xfId="0" applyNumberFormat="1" applyFont="1" applyFill="1" applyBorder="1" applyAlignment="1"/>
    <xf numFmtId="3" fontId="23" fillId="11" borderId="51" xfId="0" applyNumberFormat="1" applyFont="1" applyFill="1" applyBorder="1" applyAlignment="1">
      <alignment vertical="center"/>
    </xf>
    <xf numFmtId="3" fontId="4" fillId="2" borderId="65" xfId="0" applyNumberFormat="1" applyFont="1" applyFill="1" applyBorder="1" applyAlignment="1"/>
    <xf numFmtId="3" fontId="8" fillId="2" borderId="51" xfId="0" applyNumberFormat="1" applyFont="1" applyFill="1" applyBorder="1" applyAlignment="1"/>
    <xf numFmtId="3" fontId="8" fillId="12" borderId="21" xfId="0" applyNumberFormat="1" applyFont="1" applyFill="1" applyBorder="1" applyAlignment="1"/>
    <xf numFmtId="3" fontId="24" fillId="11" borderId="51" xfId="0" applyNumberFormat="1" applyFont="1" applyFill="1" applyBorder="1" applyAlignment="1">
      <alignment vertical="center"/>
    </xf>
    <xf numFmtId="164" fontId="0" fillId="0" borderId="0" xfId="0" applyNumberFormat="1" applyFont="1" applyAlignment="1"/>
    <xf numFmtId="164" fontId="20" fillId="11" borderId="15" xfId="1" applyFont="1" applyFill="1" applyBorder="1" applyAlignment="1">
      <alignment vertical="center"/>
    </xf>
    <xf numFmtId="49" fontId="4" fillId="11" borderId="45" xfId="0" applyNumberFormat="1" applyFont="1" applyFill="1" applyBorder="1" applyAlignment="1"/>
    <xf numFmtId="10" fontId="13" fillId="2" borderId="53" xfId="0" applyNumberFormat="1" applyFont="1" applyFill="1" applyBorder="1" applyAlignment="1"/>
    <xf numFmtId="49" fontId="13" fillId="8" borderId="48" xfId="0" applyNumberFormat="1" applyFont="1" applyFill="1" applyBorder="1" applyAlignment="1">
      <alignment horizontal="center" vertical="center"/>
    </xf>
    <xf numFmtId="49" fontId="15" fillId="8" borderId="52" xfId="0" applyNumberFormat="1" applyFont="1" applyFill="1" applyBorder="1" applyAlignment="1">
      <alignment horizontal="center"/>
    </xf>
    <xf numFmtId="3" fontId="17" fillId="2" borderId="6" xfId="0" applyNumberFormat="1" applyFont="1" applyFill="1" applyBorder="1" applyAlignment="1"/>
    <xf numFmtId="3" fontId="23" fillId="11" borderId="66" xfId="0" applyNumberFormat="1" applyFont="1" applyFill="1" applyBorder="1" applyAlignment="1">
      <alignment vertical="center"/>
    </xf>
    <xf numFmtId="0" fontId="0" fillId="0" borderId="46" xfId="0" applyNumberFormat="1" applyFont="1" applyBorder="1" applyAlignment="1"/>
    <xf numFmtId="49" fontId="4" fillId="0" borderId="6" xfId="0" applyNumberFormat="1" applyFont="1" applyFill="1" applyBorder="1" applyAlignment="1"/>
    <xf numFmtId="3" fontId="4" fillId="11" borderId="6" xfId="0" applyNumberFormat="1" applyFont="1" applyFill="1" applyBorder="1" applyAlignment="1"/>
    <xf numFmtId="49" fontId="18" fillId="9" borderId="35" xfId="0" applyNumberFormat="1" applyFont="1" applyFill="1" applyBorder="1" applyAlignment="1">
      <alignment vertical="center"/>
    </xf>
    <xf numFmtId="0" fontId="13" fillId="9" borderId="3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3" fillId="3" borderId="49" xfId="0" applyNumberFormat="1" applyFont="1" applyFill="1" applyBorder="1" applyAlignment="1">
      <alignment wrapText="1"/>
    </xf>
    <xf numFmtId="49" fontId="3" fillId="3" borderId="61" xfId="0" applyNumberFormat="1" applyFont="1" applyFill="1" applyBorder="1" applyAlignment="1">
      <alignment wrapText="1"/>
    </xf>
    <xf numFmtId="49" fontId="4" fillId="2" borderId="49" xfId="0" applyNumberFormat="1" applyFont="1" applyFill="1" applyBorder="1" applyAlignment="1"/>
    <xf numFmtId="49" fontId="4" fillId="2" borderId="61" xfId="0" applyNumberFormat="1" applyFont="1" applyFill="1" applyBorder="1" applyAlignment="1"/>
    <xf numFmtId="49" fontId="4" fillId="2" borderId="49" xfId="0" applyNumberFormat="1" applyFont="1" applyFill="1" applyBorder="1" applyAlignment="1">
      <alignment wrapText="1"/>
    </xf>
    <xf numFmtId="49" fontId="4" fillId="2" borderId="61" xfId="0" applyNumberFormat="1" applyFont="1" applyFill="1" applyBorder="1" applyAlignment="1">
      <alignment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553509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4"/>
  <sheetViews>
    <sheetView showGridLines="0" tabSelected="1" topLeftCell="A19" zoomScale="120" zoomScaleNormal="120" workbookViewId="0">
      <selection activeCell="C15" sqref="C15"/>
    </sheetView>
  </sheetViews>
  <sheetFormatPr baseColWidth="10" defaultColWidth="10.77734375" defaultRowHeight="11.25" customHeight="1" x14ac:dyDescent="0.3"/>
  <cols>
    <col min="1" max="1" width="4.44140625" style="1" customWidth="1"/>
    <col min="2" max="2" width="23.77734375" style="1" customWidth="1"/>
    <col min="3" max="3" width="19.44140625" style="1" customWidth="1"/>
    <col min="4" max="4" width="12.88671875" style="1" bestFit="1" customWidth="1"/>
    <col min="5" max="5" width="19.77734375" style="1" bestFit="1" customWidth="1"/>
    <col min="6" max="6" width="9.77734375" style="1" customWidth="1"/>
    <col min="7" max="7" width="13.77734375" style="1" customWidth="1"/>
    <col min="8" max="8" width="10.77734375" style="1" hidden="1" customWidth="1"/>
    <col min="9" max="255" width="10.777343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2"/>
    </row>
    <row r="2" spans="1:7" ht="15" customHeight="1" x14ac:dyDescent="0.3">
      <c r="A2" s="2"/>
      <c r="B2" s="2"/>
      <c r="C2" s="2"/>
      <c r="D2" s="2"/>
      <c r="E2" s="2"/>
      <c r="F2" s="2"/>
      <c r="G2" s="2"/>
    </row>
    <row r="3" spans="1:7" ht="15" customHeight="1" x14ac:dyDescent="0.3">
      <c r="A3" s="2"/>
      <c r="B3" s="2"/>
      <c r="C3" s="2"/>
      <c r="D3" s="2"/>
      <c r="E3" s="2"/>
      <c r="F3" s="2"/>
      <c r="G3" s="2"/>
    </row>
    <row r="4" spans="1:7" ht="15" customHeight="1" x14ac:dyDescent="0.3">
      <c r="A4" s="2"/>
      <c r="B4" s="2"/>
      <c r="C4" s="2"/>
      <c r="D4" s="2"/>
      <c r="E4" s="2"/>
      <c r="F4" s="2"/>
      <c r="G4" s="2"/>
    </row>
    <row r="5" spans="1:7" ht="15" customHeight="1" x14ac:dyDescent="0.3">
      <c r="A5" s="2"/>
      <c r="B5" s="2"/>
      <c r="C5" s="2"/>
      <c r="D5" s="2"/>
      <c r="E5" s="2"/>
      <c r="F5" s="2"/>
      <c r="G5" s="2"/>
    </row>
    <row r="6" spans="1:7" ht="15" customHeight="1" x14ac:dyDescent="0.3">
      <c r="A6" s="2"/>
      <c r="B6" s="2"/>
      <c r="C6" s="2"/>
      <c r="D6" s="2"/>
      <c r="E6" s="2"/>
      <c r="F6" s="2"/>
      <c r="G6" s="2"/>
    </row>
    <row r="7" spans="1:7" ht="15" customHeight="1" x14ac:dyDescent="0.3">
      <c r="A7" s="2"/>
      <c r="B7" s="2"/>
      <c r="C7" s="2"/>
      <c r="D7" s="2"/>
      <c r="E7" s="2"/>
      <c r="F7" s="2"/>
      <c r="G7" s="2"/>
    </row>
    <row r="8" spans="1:7" ht="15" customHeight="1" x14ac:dyDescent="0.3">
      <c r="A8" s="2"/>
      <c r="B8" s="3"/>
      <c r="C8" s="4"/>
      <c r="D8" s="2"/>
      <c r="E8" s="4"/>
      <c r="F8" s="4"/>
      <c r="G8" s="4"/>
    </row>
    <row r="9" spans="1:7" ht="12" customHeight="1" x14ac:dyDescent="0.3">
      <c r="A9" s="5"/>
      <c r="B9" s="155" t="s">
        <v>0</v>
      </c>
      <c r="C9" s="161" t="s">
        <v>84</v>
      </c>
      <c r="D9" s="6"/>
      <c r="E9" s="196" t="s">
        <v>135</v>
      </c>
      <c r="F9" s="197"/>
      <c r="G9" s="187">
        <v>20000</v>
      </c>
    </row>
    <row r="10" spans="1:7" ht="22.8" customHeight="1" x14ac:dyDescent="0.3">
      <c r="A10" s="5"/>
      <c r="B10" s="7" t="s">
        <v>1</v>
      </c>
      <c r="C10" s="8" t="s">
        <v>85</v>
      </c>
      <c r="D10" s="9"/>
      <c r="E10" s="200" t="s">
        <v>2</v>
      </c>
      <c r="F10" s="201"/>
      <c r="G10" s="11" t="s">
        <v>68</v>
      </c>
    </row>
    <row r="11" spans="1:7" ht="18" customHeight="1" x14ac:dyDescent="0.3">
      <c r="A11" s="5"/>
      <c r="B11" s="7" t="s">
        <v>3</v>
      </c>
      <c r="C11" s="11" t="s">
        <v>67</v>
      </c>
      <c r="D11" s="9"/>
      <c r="E11" s="200" t="s">
        <v>136</v>
      </c>
      <c r="F11" s="201"/>
      <c r="G11" s="12">
        <v>600</v>
      </c>
    </row>
    <row r="12" spans="1:7" ht="11.25" customHeight="1" x14ac:dyDescent="0.3">
      <c r="A12" s="5"/>
      <c r="B12" s="7" t="s">
        <v>4</v>
      </c>
      <c r="C12" s="13" t="s">
        <v>63</v>
      </c>
      <c r="D12" s="9"/>
      <c r="E12" s="14" t="s">
        <v>137</v>
      </c>
      <c r="F12" s="15"/>
      <c r="G12" s="16">
        <f>(G9*G11)</f>
        <v>12000000</v>
      </c>
    </row>
    <row r="13" spans="1:7" ht="11.25" customHeight="1" x14ac:dyDescent="0.3">
      <c r="A13" s="5"/>
      <c r="B13" s="7" t="s">
        <v>5</v>
      </c>
      <c r="C13" s="11" t="s">
        <v>64</v>
      </c>
      <c r="D13" s="9"/>
      <c r="E13" s="200" t="s">
        <v>6</v>
      </c>
      <c r="F13" s="201"/>
      <c r="G13" s="11" t="s">
        <v>62</v>
      </c>
    </row>
    <row r="14" spans="1:7" ht="13.5" customHeight="1" x14ac:dyDescent="0.3">
      <c r="A14" s="5"/>
      <c r="B14" s="7" t="s">
        <v>7</v>
      </c>
      <c r="C14" s="11" t="s">
        <v>65</v>
      </c>
      <c r="D14" s="9"/>
      <c r="E14" s="200" t="s">
        <v>8</v>
      </c>
      <c r="F14" s="201"/>
      <c r="G14" s="11" t="s">
        <v>124</v>
      </c>
    </row>
    <row r="15" spans="1:7" ht="25.5" customHeight="1" x14ac:dyDescent="0.3">
      <c r="A15" s="5"/>
      <c r="B15" s="7" t="s">
        <v>9</v>
      </c>
      <c r="C15" s="17">
        <v>44963</v>
      </c>
      <c r="D15" s="9"/>
      <c r="E15" s="198" t="s">
        <v>10</v>
      </c>
      <c r="F15" s="199"/>
      <c r="G15" s="13" t="s">
        <v>86</v>
      </c>
    </row>
    <row r="16" spans="1:7" ht="12" customHeight="1" x14ac:dyDescent="0.3">
      <c r="A16" s="2"/>
      <c r="B16" s="18"/>
      <c r="C16" s="19"/>
      <c r="D16" s="20"/>
      <c r="E16" s="21"/>
      <c r="F16" s="21"/>
      <c r="G16" s="22"/>
    </row>
    <row r="17" spans="1:10" ht="12" customHeight="1" x14ac:dyDescent="0.3">
      <c r="A17" s="23"/>
      <c r="B17" s="194" t="s">
        <v>11</v>
      </c>
      <c r="C17" s="195"/>
      <c r="D17" s="195"/>
      <c r="E17" s="195"/>
      <c r="F17" s="195"/>
      <c r="G17" s="195"/>
    </row>
    <row r="18" spans="1:10" ht="12" customHeight="1" x14ac:dyDescent="0.3">
      <c r="A18" s="2"/>
      <c r="B18" s="24"/>
      <c r="C18" s="25"/>
      <c r="D18" s="25"/>
      <c r="E18" s="25"/>
      <c r="F18" s="26"/>
      <c r="G18" s="26"/>
    </row>
    <row r="19" spans="1:10" ht="12" customHeight="1" x14ac:dyDescent="0.3">
      <c r="A19" s="5"/>
      <c r="B19" s="154" t="s">
        <v>12</v>
      </c>
      <c r="C19" s="27"/>
      <c r="D19" s="28"/>
      <c r="E19" s="28"/>
      <c r="F19" s="28"/>
      <c r="G19" s="28"/>
    </row>
    <row r="20" spans="1:10" ht="24" customHeight="1" x14ac:dyDescent="0.3">
      <c r="A20" s="23"/>
      <c r="B20" s="29" t="s">
        <v>13</v>
      </c>
      <c r="C20" s="29" t="s">
        <v>14</v>
      </c>
      <c r="D20" s="29" t="s">
        <v>15</v>
      </c>
      <c r="E20" s="29" t="s">
        <v>16</v>
      </c>
      <c r="F20" s="29" t="s">
        <v>17</v>
      </c>
      <c r="G20" s="29" t="s">
        <v>18</v>
      </c>
    </row>
    <row r="21" spans="1:10" ht="12.75" customHeight="1" x14ac:dyDescent="0.3">
      <c r="A21" s="23"/>
      <c r="B21" s="10" t="s">
        <v>87</v>
      </c>
      <c r="C21" s="30" t="s">
        <v>19</v>
      </c>
      <c r="D21" s="100">
        <v>2</v>
      </c>
      <c r="E21" s="10" t="s">
        <v>122</v>
      </c>
      <c r="F21" s="16">
        <v>29500</v>
      </c>
      <c r="G21" s="16">
        <f t="shared" ref="G21:G30" si="0">(D21*F21)</f>
        <v>59000</v>
      </c>
    </row>
    <row r="22" spans="1:10" ht="12.75" customHeight="1" x14ac:dyDescent="0.3">
      <c r="A22" s="23"/>
      <c r="B22" s="98" t="s">
        <v>88</v>
      </c>
      <c r="C22" s="30" t="s">
        <v>19</v>
      </c>
      <c r="D22" s="100">
        <v>4</v>
      </c>
      <c r="E22" s="98" t="s">
        <v>125</v>
      </c>
      <c r="F22" s="16">
        <v>29500</v>
      </c>
      <c r="G22" s="16">
        <f t="shared" si="0"/>
        <v>118000</v>
      </c>
    </row>
    <row r="23" spans="1:10" ht="12.75" customHeight="1" x14ac:dyDescent="0.3">
      <c r="A23" s="23"/>
      <c r="B23" s="98" t="s">
        <v>89</v>
      </c>
      <c r="C23" s="30" t="s">
        <v>19</v>
      </c>
      <c r="D23" s="100">
        <v>1</v>
      </c>
      <c r="E23" s="98" t="s">
        <v>126</v>
      </c>
      <c r="F23" s="16">
        <v>29500</v>
      </c>
      <c r="G23" s="16">
        <f t="shared" si="0"/>
        <v>29500</v>
      </c>
    </row>
    <row r="24" spans="1:10" ht="12.75" customHeight="1" x14ac:dyDescent="0.3">
      <c r="A24" s="23"/>
      <c r="B24" s="98" t="s">
        <v>91</v>
      </c>
      <c r="C24" s="30" t="s">
        <v>19</v>
      </c>
      <c r="D24" s="100">
        <v>1</v>
      </c>
      <c r="E24" s="98" t="s">
        <v>126</v>
      </c>
      <c r="F24" s="16">
        <v>29500</v>
      </c>
      <c r="G24" s="16">
        <f t="shared" si="0"/>
        <v>29500</v>
      </c>
    </row>
    <row r="25" spans="1:10" ht="12.75" customHeight="1" x14ac:dyDescent="0.3">
      <c r="A25" s="23"/>
      <c r="B25" s="98" t="s">
        <v>92</v>
      </c>
      <c r="C25" s="30" t="s">
        <v>19</v>
      </c>
      <c r="D25" s="100">
        <v>5</v>
      </c>
      <c r="E25" s="98" t="s">
        <v>122</v>
      </c>
      <c r="F25" s="16">
        <v>29500</v>
      </c>
      <c r="G25" s="16">
        <f t="shared" si="0"/>
        <v>147500</v>
      </c>
    </row>
    <row r="26" spans="1:10" ht="12.75" customHeight="1" x14ac:dyDescent="0.3">
      <c r="A26" s="23"/>
      <c r="B26" s="98" t="s">
        <v>93</v>
      </c>
      <c r="C26" s="30" t="s">
        <v>19</v>
      </c>
      <c r="D26" s="100">
        <v>3</v>
      </c>
      <c r="E26" s="98" t="s">
        <v>122</v>
      </c>
      <c r="F26" s="16">
        <v>29500</v>
      </c>
      <c r="G26" s="16">
        <f t="shared" si="0"/>
        <v>88500</v>
      </c>
    </row>
    <row r="27" spans="1:10" ht="12.75" customHeight="1" x14ac:dyDescent="0.3">
      <c r="A27" s="23"/>
      <c r="B27" s="115" t="s">
        <v>95</v>
      </c>
      <c r="C27" s="30" t="s">
        <v>19</v>
      </c>
      <c r="D27" s="100">
        <v>1</v>
      </c>
      <c r="E27" s="115" t="s">
        <v>125</v>
      </c>
      <c r="F27" s="16">
        <v>29500</v>
      </c>
      <c r="G27" s="16">
        <f t="shared" si="0"/>
        <v>29500</v>
      </c>
    </row>
    <row r="28" spans="1:10" ht="12.75" customHeight="1" x14ac:dyDescent="0.3">
      <c r="A28" s="23"/>
      <c r="B28" s="98" t="s">
        <v>70</v>
      </c>
      <c r="C28" s="30" t="s">
        <v>19</v>
      </c>
      <c r="D28" s="100">
        <v>8</v>
      </c>
      <c r="E28" s="98" t="s">
        <v>125</v>
      </c>
      <c r="F28" s="16">
        <v>29500</v>
      </c>
      <c r="G28" s="16">
        <f t="shared" si="0"/>
        <v>236000</v>
      </c>
    </row>
    <row r="29" spans="1:10" ht="12.75" customHeight="1" x14ac:dyDescent="0.3">
      <c r="A29" s="23"/>
      <c r="B29" s="98" t="s">
        <v>94</v>
      </c>
      <c r="C29" s="30" t="s">
        <v>19</v>
      </c>
      <c r="D29" s="100">
        <v>20</v>
      </c>
      <c r="E29" s="98" t="s">
        <v>125</v>
      </c>
      <c r="F29" s="16">
        <v>29500</v>
      </c>
      <c r="G29" s="16">
        <f t="shared" si="0"/>
        <v>590000</v>
      </c>
      <c r="J29" s="189"/>
    </row>
    <row r="30" spans="1:10" ht="12.75" customHeight="1" thickBot="1" x14ac:dyDescent="0.35">
      <c r="A30" s="23"/>
      <c r="B30" s="10" t="s">
        <v>66</v>
      </c>
      <c r="C30" s="30" t="s">
        <v>19</v>
      </c>
      <c r="D30" s="100">
        <v>8</v>
      </c>
      <c r="E30" s="10" t="s">
        <v>119</v>
      </c>
      <c r="F30" s="16">
        <v>29500</v>
      </c>
      <c r="G30" s="132">
        <f t="shared" si="0"/>
        <v>236000</v>
      </c>
    </row>
    <row r="31" spans="1:10" ht="12.75" customHeight="1" x14ac:dyDescent="0.3">
      <c r="A31" s="23"/>
      <c r="B31" s="32" t="s">
        <v>20</v>
      </c>
      <c r="C31" s="33"/>
      <c r="D31" s="33"/>
      <c r="E31" s="33"/>
      <c r="F31" s="134"/>
      <c r="G31" s="188">
        <f>SUM(G21:G30)</f>
        <v>1563500</v>
      </c>
    </row>
    <row r="32" spans="1:10" ht="12" customHeight="1" x14ac:dyDescent="0.3">
      <c r="A32" s="2"/>
      <c r="B32" s="24"/>
      <c r="C32" s="26"/>
      <c r="D32" s="26"/>
      <c r="E32" s="26"/>
      <c r="F32" s="34"/>
      <c r="G32" s="133"/>
    </row>
    <row r="33" spans="1:7" ht="12" customHeight="1" x14ac:dyDescent="0.3">
      <c r="A33" s="5"/>
      <c r="B33" s="156" t="s">
        <v>21</v>
      </c>
      <c r="C33" s="35"/>
      <c r="D33" s="36"/>
      <c r="E33" s="36"/>
      <c r="F33" s="37"/>
      <c r="G33" s="37"/>
    </row>
    <row r="34" spans="1:7" ht="24" customHeight="1" x14ac:dyDescent="0.3">
      <c r="A34" s="5"/>
      <c r="B34" s="38" t="s">
        <v>13</v>
      </c>
      <c r="C34" s="39" t="s">
        <v>14</v>
      </c>
      <c r="D34" s="39" t="s">
        <v>15</v>
      </c>
      <c r="E34" s="38" t="s">
        <v>16</v>
      </c>
      <c r="F34" s="39" t="s">
        <v>17</v>
      </c>
      <c r="G34" s="38" t="s">
        <v>18</v>
      </c>
    </row>
    <row r="35" spans="1:7" ht="12" customHeight="1" x14ac:dyDescent="0.3">
      <c r="A35" s="5"/>
      <c r="B35" s="40" t="s">
        <v>96</v>
      </c>
      <c r="C35" s="41" t="s">
        <v>61</v>
      </c>
      <c r="D35" s="41">
        <v>0.5</v>
      </c>
      <c r="E35" s="41" t="s">
        <v>90</v>
      </c>
      <c r="F35" s="117">
        <v>158000</v>
      </c>
      <c r="G35" s="182">
        <f>D35*F35</f>
        <v>79000</v>
      </c>
    </row>
    <row r="36" spans="1:7" ht="12" customHeight="1" x14ac:dyDescent="0.3">
      <c r="A36" s="5"/>
      <c r="B36" s="42" t="s">
        <v>22</v>
      </c>
      <c r="C36" s="43"/>
      <c r="D36" s="43"/>
      <c r="E36" s="43"/>
      <c r="F36" s="44"/>
      <c r="G36" s="44"/>
    </row>
    <row r="37" spans="1:7" ht="12" customHeight="1" x14ac:dyDescent="0.3">
      <c r="A37" s="2"/>
      <c r="B37" s="45"/>
      <c r="C37" s="46"/>
      <c r="D37" s="46"/>
      <c r="E37" s="46"/>
      <c r="F37" s="47"/>
      <c r="G37" s="47"/>
    </row>
    <row r="38" spans="1:7" ht="12" customHeight="1" x14ac:dyDescent="0.3">
      <c r="A38" s="5"/>
      <c r="B38" s="157" t="s">
        <v>23</v>
      </c>
      <c r="C38" s="35"/>
      <c r="D38" s="36"/>
      <c r="E38" s="36"/>
      <c r="F38" s="37"/>
      <c r="G38" s="37"/>
    </row>
    <row r="39" spans="1:7" ht="24" customHeight="1" x14ac:dyDescent="0.3">
      <c r="A39" s="5"/>
      <c r="B39" s="48" t="s">
        <v>13</v>
      </c>
      <c r="C39" s="48" t="s">
        <v>14</v>
      </c>
      <c r="D39" s="48" t="s">
        <v>15</v>
      </c>
      <c r="E39" s="48" t="s">
        <v>16</v>
      </c>
      <c r="F39" s="49" t="s">
        <v>17</v>
      </c>
      <c r="G39" s="48" t="s">
        <v>18</v>
      </c>
    </row>
    <row r="40" spans="1:7" ht="12.75" customHeight="1" x14ac:dyDescent="0.3">
      <c r="A40" s="23"/>
      <c r="B40" s="10" t="s">
        <v>25</v>
      </c>
      <c r="C40" s="30" t="s">
        <v>24</v>
      </c>
      <c r="D40" s="31">
        <v>0.5</v>
      </c>
      <c r="E40" s="13" t="s">
        <v>122</v>
      </c>
      <c r="F40" s="16">
        <v>102000</v>
      </c>
      <c r="G40" s="16">
        <f t="shared" ref="G40:G46" si="1">(D40*F40)</f>
        <v>51000</v>
      </c>
    </row>
    <row r="41" spans="1:7" ht="12.75" customHeight="1" x14ac:dyDescent="0.3">
      <c r="A41" s="23"/>
      <c r="B41" s="10" t="s">
        <v>131</v>
      </c>
      <c r="C41" s="30" t="s">
        <v>24</v>
      </c>
      <c r="D41" s="31">
        <v>0.5</v>
      </c>
      <c r="E41" s="13" t="s">
        <v>122</v>
      </c>
      <c r="F41" s="16">
        <v>102000</v>
      </c>
      <c r="G41" s="16">
        <f t="shared" si="1"/>
        <v>51000</v>
      </c>
    </row>
    <row r="42" spans="1:7" ht="12.75" customHeight="1" x14ac:dyDescent="0.3">
      <c r="A42" s="23"/>
      <c r="B42" s="10" t="s">
        <v>69</v>
      </c>
      <c r="C42" s="30" t="s">
        <v>24</v>
      </c>
      <c r="D42" s="31">
        <v>1</v>
      </c>
      <c r="E42" s="13" t="s">
        <v>122</v>
      </c>
      <c r="F42" s="16">
        <v>102000</v>
      </c>
      <c r="G42" s="16">
        <f t="shared" si="1"/>
        <v>102000</v>
      </c>
    </row>
    <row r="43" spans="1:7" ht="12.75" customHeight="1" x14ac:dyDescent="0.3">
      <c r="A43" s="23"/>
      <c r="B43" s="120" t="s">
        <v>130</v>
      </c>
      <c r="C43" s="30" t="s">
        <v>24</v>
      </c>
      <c r="D43" s="31">
        <v>0.5</v>
      </c>
      <c r="E43" s="13" t="s">
        <v>122</v>
      </c>
      <c r="F43" s="16">
        <v>102000</v>
      </c>
      <c r="G43" s="16">
        <f t="shared" si="1"/>
        <v>51000</v>
      </c>
    </row>
    <row r="44" spans="1:7" ht="12.75" customHeight="1" x14ac:dyDescent="0.3">
      <c r="A44" s="23"/>
      <c r="B44" s="10" t="s">
        <v>129</v>
      </c>
      <c r="C44" s="30" t="s">
        <v>24</v>
      </c>
      <c r="D44" s="31">
        <v>0.5</v>
      </c>
      <c r="E44" s="13" t="s">
        <v>122</v>
      </c>
      <c r="F44" s="16">
        <v>102000</v>
      </c>
      <c r="G44" s="16">
        <f t="shared" si="1"/>
        <v>51000</v>
      </c>
    </row>
    <row r="45" spans="1:7" ht="12.75" customHeight="1" x14ac:dyDescent="0.3">
      <c r="A45" s="23"/>
      <c r="B45" s="10" t="s">
        <v>70</v>
      </c>
      <c r="C45" s="30" t="s">
        <v>24</v>
      </c>
      <c r="D45" s="31">
        <v>0.88</v>
      </c>
      <c r="E45" s="13" t="s">
        <v>120</v>
      </c>
      <c r="F45" s="16">
        <v>102000</v>
      </c>
      <c r="G45" s="16">
        <f t="shared" si="1"/>
        <v>89760</v>
      </c>
    </row>
    <row r="46" spans="1:7" ht="12.75" customHeight="1" thickBot="1" x14ac:dyDescent="0.35">
      <c r="A46" s="23"/>
      <c r="B46" s="10" t="s">
        <v>71</v>
      </c>
      <c r="C46" s="30" t="s">
        <v>24</v>
      </c>
      <c r="D46" s="31">
        <v>0.5</v>
      </c>
      <c r="E46" s="13" t="s">
        <v>120</v>
      </c>
      <c r="F46" s="16">
        <v>102000</v>
      </c>
      <c r="G46" s="132">
        <f t="shared" si="1"/>
        <v>51000</v>
      </c>
    </row>
    <row r="47" spans="1:7" ht="12.75" customHeight="1" thickBot="1" x14ac:dyDescent="0.35">
      <c r="A47" s="5"/>
      <c r="B47" s="50" t="s">
        <v>26</v>
      </c>
      <c r="C47" s="51"/>
      <c r="D47" s="51"/>
      <c r="E47" s="51"/>
      <c r="F47" s="131"/>
      <c r="G47" s="176">
        <f>SUM(G40:G46)</f>
        <v>446760</v>
      </c>
    </row>
    <row r="48" spans="1:7" ht="12" customHeight="1" x14ac:dyDescent="0.3">
      <c r="A48" s="2"/>
      <c r="B48" s="45"/>
      <c r="C48" s="46"/>
      <c r="D48" s="46"/>
      <c r="E48" s="46"/>
      <c r="F48" s="47"/>
      <c r="G48" s="133"/>
    </row>
    <row r="49" spans="1:11" ht="12" customHeight="1" x14ac:dyDescent="0.3">
      <c r="A49" s="5"/>
      <c r="B49" s="153" t="s">
        <v>27</v>
      </c>
      <c r="C49" s="35"/>
      <c r="D49" s="36"/>
      <c r="E49" s="36"/>
      <c r="F49" s="37"/>
      <c r="G49" s="37"/>
    </row>
    <row r="50" spans="1:11" ht="24" customHeight="1" x14ac:dyDescent="0.3">
      <c r="A50" s="5"/>
      <c r="B50" s="49" t="s">
        <v>28</v>
      </c>
      <c r="C50" s="49" t="s">
        <v>29</v>
      </c>
      <c r="D50" s="49" t="s">
        <v>30</v>
      </c>
      <c r="E50" s="49" t="s">
        <v>16</v>
      </c>
      <c r="F50" s="49" t="s">
        <v>17</v>
      </c>
      <c r="G50" s="49" t="s">
        <v>18</v>
      </c>
      <c r="K50" s="97"/>
    </row>
    <row r="51" spans="1:11" ht="12.75" customHeight="1" thickBot="1" x14ac:dyDescent="0.35">
      <c r="A51" s="23"/>
      <c r="B51" s="158" t="s">
        <v>98</v>
      </c>
      <c r="C51" s="168"/>
      <c r="D51" s="168"/>
      <c r="E51" s="168"/>
      <c r="F51" s="168"/>
      <c r="G51" s="169"/>
      <c r="K51" s="97"/>
    </row>
    <row r="52" spans="1:11" ht="12.75" customHeight="1" thickBot="1" x14ac:dyDescent="0.35">
      <c r="A52" s="23"/>
      <c r="B52" s="14" t="s">
        <v>97</v>
      </c>
      <c r="C52" s="52" t="s">
        <v>14</v>
      </c>
      <c r="D52" s="101">
        <v>24000</v>
      </c>
      <c r="E52" s="52" t="s">
        <v>122</v>
      </c>
      <c r="F52" s="135">
        <v>35</v>
      </c>
      <c r="G52" s="166">
        <f>(D52*F52)</f>
        <v>840000</v>
      </c>
    </row>
    <row r="53" spans="1:11" ht="12.75" customHeight="1" x14ac:dyDescent="0.3">
      <c r="A53" s="23"/>
      <c r="B53" s="159" t="s">
        <v>31</v>
      </c>
      <c r="C53" s="170"/>
      <c r="D53" s="171"/>
      <c r="E53" s="170"/>
      <c r="F53" s="172"/>
      <c r="G53" s="175">
        <v>840000</v>
      </c>
    </row>
    <row r="54" spans="1:11" ht="12.75" customHeight="1" x14ac:dyDescent="0.3">
      <c r="A54" s="23"/>
      <c r="B54" s="116" t="s">
        <v>132</v>
      </c>
      <c r="C54" s="54" t="s">
        <v>102</v>
      </c>
      <c r="D54" s="101">
        <v>30</v>
      </c>
      <c r="E54" s="54" t="s">
        <v>122</v>
      </c>
      <c r="F54" s="173">
        <v>7400</v>
      </c>
      <c r="G54" s="174">
        <f>D54*F54</f>
        <v>222000</v>
      </c>
    </row>
    <row r="55" spans="1:11" ht="12.75" customHeight="1" x14ac:dyDescent="0.3">
      <c r="A55" s="23"/>
      <c r="B55" s="116" t="s">
        <v>99</v>
      </c>
      <c r="C55" s="54" t="s">
        <v>73</v>
      </c>
      <c r="D55" s="101">
        <v>300</v>
      </c>
      <c r="E55" s="54" t="s">
        <v>127</v>
      </c>
      <c r="F55" s="53">
        <v>2000</v>
      </c>
      <c r="G55" s="130">
        <f>D55*F55</f>
        <v>600000</v>
      </c>
    </row>
    <row r="56" spans="1:11" ht="12.75" customHeight="1" x14ac:dyDescent="0.3">
      <c r="A56" s="23"/>
      <c r="B56" s="116" t="s">
        <v>100</v>
      </c>
      <c r="C56" s="54" t="s">
        <v>73</v>
      </c>
      <c r="D56" s="101">
        <v>300</v>
      </c>
      <c r="E56" s="54" t="s">
        <v>122</v>
      </c>
      <c r="F56" s="53">
        <v>1950</v>
      </c>
      <c r="G56" s="103">
        <f>D56*F56</f>
        <v>585000</v>
      </c>
    </row>
    <row r="57" spans="1:11" ht="12.75" customHeight="1" thickBot="1" x14ac:dyDescent="0.35">
      <c r="A57" s="23"/>
      <c r="B57" s="116" t="s">
        <v>101</v>
      </c>
      <c r="C57" s="54" t="s">
        <v>32</v>
      </c>
      <c r="D57" s="101">
        <v>100</v>
      </c>
      <c r="E57" s="54" t="s">
        <v>127</v>
      </c>
      <c r="F57" s="135">
        <v>1900</v>
      </c>
      <c r="G57" s="177">
        <f>D57*F57</f>
        <v>190000</v>
      </c>
    </row>
    <row r="58" spans="1:11" ht="12.75" customHeight="1" thickBot="1" x14ac:dyDescent="0.35">
      <c r="A58" s="23"/>
      <c r="B58" s="116"/>
      <c r="C58" s="54"/>
      <c r="D58" s="101"/>
      <c r="E58" s="54"/>
      <c r="F58" s="135"/>
      <c r="G58" s="178">
        <f>SUM(G53:G57)</f>
        <v>2437000</v>
      </c>
    </row>
    <row r="59" spans="1:11" ht="12.75" customHeight="1" x14ac:dyDescent="0.3">
      <c r="A59" s="23"/>
      <c r="B59" s="159" t="s">
        <v>34</v>
      </c>
      <c r="C59" s="170" t="s">
        <v>123</v>
      </c>
      <c r="D59" s="171"/>
      <c r="E59" s="170"/>
      <c r="F59" s="172"/>
      <c r="G59" s="179"/>
    </row>
    <row r="60" spans="1:11" ht="12.75" customHeight="1" x14ac:dyDescent="0.3">
      <c r="A60" s="23"/>
      <c r="B60" s="14" t="s">
        <v>103</v>
      </c>
      <c r="C60" s="52" t="s">
        <v>33</v>
      </c>
      <c r="D60" s="118">
        <v>0.6</v>
      </c>
      <c r="E60" s="52" t="s">
        <v>74</v>
      </c>
      <c r="F60" s="135">
        <v>8500</v>
      </c>
      <c r="G60" s="174">
        <f t="shared" ref="G60:G67" si="2">D60*F60</f>
        <v>5100</v>
      </c>
    </row>
    <row r="61" spans="1:11" ht="12.75" customHeight="1" x14ac:dyDescent="0.3">
      <c r="A61" s="23"/>
      <c r="B61" s="99" t="s">
        <v>104</v>
      </c>
      <c r="C61" s="52" t="s">
        <v>72</v>
      </c>
      <c r="D61" s="118">
        <v>1</v>
      </c>
      <c r="E61" s="52" t="s">
        <v>74</v>
      </c>
      <c r="F61" s="53">
        <v>43500</v>
      </c>
      <c r="G61" s="130">
        <f t="shared" si="2"/>
        <v>43500</v>
      </c>
    </row>
    <row r="62" spans="1:11" ht="12.75" customHeight="1" x14ac:dyDescent="0.3">
      <c r="A62" s="23"/>
      <c r="B62" s="116" t="s">
        <v>106</v>
      </c>
      <c r="C62" s="52" t="s">
        <v>33</v>
      </c>
      <c r="D62" s="118">
        <v>0.5</v>
      </c>
      <c r="E62" s="52" t="s">
        <v>128</v>
      </c>
      <c r="F62" s="53">
        <v>14000</v>
      </c>
      <c r="G62" s="53">
        <f t="shared" si="2"/>
        <v>7000</v>
      </c>
    </row>
    <row r="63" spans="1:11" ht="12.75" customHeight="1" x14ac:dyDescent="0.3">
      <c r="A63" s="23"/>
      <c r="B63" s="116" t="s">
        <v>107</v>
      </c>
      <c r="C63" s="52" t="s">
        <v>33</v>
      </c>
      <c r="D63" s="118">
        <v>0.8</v>
      </c>
      <c r="E63" s="52" t="s">
        <v>125</v>
      </c>
      <c r="F63" s="53">
        <v>110000</v>
      </c>
      <c r="G63" s="53">
        <f t="shared" si="2"/>
        <v>88000</v>
      </c>
    </row>
    <row r="64" spans="1:11" ht="12.75" customHeight="1" x14ac:dyDescent="0.3">
      <c r="A64" s="23"/>
      <c r="B64" s="116" t="s">
        <v>108</v>
      </c>
      <c r="C64" s="52" t="s">
        <v>32</v>
      </c>
      <c r="D64" s="118">
        <v>0.5</v>
      </c>
      <c r="E64" s="52" t="s">
        <v>125</v>
      </c>
      <c r="F64" s="191">
        <v>167000</v>
      </c>
      <c r="G64" s="53">
        <f t="shared" si="2"/>
        <v>83500</v>
      </c>
    </row>
    <row r="65" spans="1:8" ht="12.75" customHeight="1" x14ac:dyDescent="0.3">
      <c r="A65" s="23"/>
      <c r="B65" s="116" t="s">
        <v>109</v>
      </c>
      <c r="C65" s="52" t="s">
        <v>32</v>
      </c>
      <c r="D65" s="118">
        <v>0.3</v>
      </c>
      <c r="E65" s="52" t="s">
        <v>128</v>
      </c>
      <c r="F65" s="53">
        <v>100000</v>
      </c>
      <c r="G65" s="53">
        <f t="shared" si="2"/>
        <v>30000</v>
      </c>
    </row>
    <row r="66" spans="1:8" ht="12.75" customHeight="1" x14ac:dyDescent="0.3">
      <c r="A66" s="23"/>
      <c r="B66" s="190" t="s">
        <v>110</v>
      </c>
      <c r="C66" s="52" t="s">
        <v>33</v>
      </c>
      <c r="D66" s="118">
        <v>0.5</v>
      </c>
      <c r="E66" s="52" t="s">
        <v>128</v>
      </c>
      <c r="F66" s="53">
        <v>100000</v>
      </c>
      <c r="G66" s="53">
        <f t="shared" si="2"/>
        <v>50000</v>
      </c>
    </row>
    <row r="67" spans="1:8" ht="12.75" customHeight="1" thickBot="1" x14ac:dyDescent="0.35">
      <c r="A67" s="23"/>
      <c r="B67" s="14" t="s">
        <v>105</v>
      </c>
      <c r="C67" s="52" t="s">
        <v>33</v>
      </c>
      <c r="D67" s="118">
        <v>0.1</v>
      </c>
      <c r="E67" s="52" t="s">
        <v>128</v>
      </c>
      <c r="F67" s="53">
        <v>165000</v>
      </c>
      <c r="G67" s="103">
        <f t="shared" si="2"/>
        <v>16500</v>
      </c>
    </row>
    <row r="68" spans="1:8" ht="12.75" customHeight="1" thickBot="1" x14ac:dyDescent="0.35">
      <c r="A68" s="23"/>
      <c r="B68" s="159" t="s">
        <v>75</v>
      </c>
      <c r="C68" s="163"/>
      <c r="D68" s="164"/>
      <c r="E68" s="163"/>
      <c r="F68" s="165"/>
      <c r="G68" s="166">
        <v>254128</v>
      </c>
    </row>
    <row r="69" spans="1:8" ht="12.75" customHeight="1" x14ac:dyDescent="0.3">
      <c r="A69" s="23"/>
      <c r="B69" s="183" t="s">
        <v>111</v>
      </c>
      <c r="C69" s="102" t="s">
        <v>32</v>
      </c>
      <c r="D69" s="119">
        <v>0.5</v>
      </c>
      <c r="E69" s="102" t="s">
        <v>74</v>
      </c>
      <c r="F69" s="103">
        <v>18500</v>
      </c>
      <c r="G69" s="130">
        <f>D69*F69</f>
        <v>9250</v>
      </c>
    </row>
    <row r="70" spans="1:8" ht="12.75" customHeight="1" x14ac:dyDescent="0.3">
      <c r="A70" s="23"/>
      <c r="B70" s="183" t="s">
        <v>112</v>
      </c>
      <c r="C70" s="102" t="s">
        <v>32</v>
      </c>
      <c r="D70" s="119">
        <v>0.5</v>
      </c>
      <c r="E70" s="102" t="s">
        <v>74</v>
      </c>
      <c r="F70" s="103">
        <v>33500</v>
      </c>
      <c r="G70" s="53">
        <f>D70*F70</f>
        <v>16750</v>
      </c>
    </row>
    <row r="71" spans="1:8" ht="12.75" customHeight="1" x14ac:dyDescent="0.3">
      <c r="A71" s="23"/>
      <c r="B71" s="183" t="s">
        <v>113</v>
      </c>
      <c r="C71" s="102" t="s">
        <v>32</v>
      </c>
      <c r="D71" s="119">
        <v>1</v>
      </c>
      <c r="E71" s="102" t="s">
        <v>74</v>
      </c>
      <c r="F71" s="103">
        <v>45000</v>
      </c>
      <c r="G71" s="53">
        <f>D71*F71</f>
        <v>45000</v>
      </c>
    </row>
    <row r="72" spans="1:8" ht="12.75" customHeight="1" x14ac:dyDescent="0.3">
      <c r="A72" s="23"/>
      <c r="B72" s="183" t="s">
        <v>117</v>
      </c>
      <c r="C72" s="102" t="s">
        <v>33</v>
      </c>
      <c r="D72" s="119">
        <v>0.5</v>
      </c>
      <c r="E72" s="102" t="s">
        <v>74</v>
      </c>
      <c r="F72" s="103">
        <v>80000</v>
      </c>
      <c r="G72" s="53">
        <f>D72*F72</f>
        <v>40000</v>
      </c>
    </row>
    <row r="73" spans="1:8" ht="12.75" customHeight="1" thickBot="1" x14ac:dyDescent="0.35">
      <c r="A73" s="23"/>
      <c r="B73" s="183" t="s">
        <v>114</v>
      </c>
      <c r="C73" s="102" t="s">
        <v>32</v>
      </c>
      <c r="D73" s="119">
        <v>1</v>
      </c>
      <c r="E73" s="102" t="s">
        <v>74</v>
      </c>
      <c r="F73" s="103">
        <v>15000</v>
      </c>
      <c r="G73" s="103">
        <f>D73*F73</f>
        <v>15000</v>
      </c>
      <c r="H73" s="162"/>
    </row>
    <row r="74" spans="1:8" ht="13.5" customHeight="1" thickBot="1" x14ac:dyDescent="0.35">
      <c r="A74" s="5"/>
      <c r="B74" s="55" t="s">
        <v>35</v>
      </c>
      <c r="C74" s="56"/>
      <c r="D74" s="56"/>
      <c r="E74" s="56"/>
      <c r="F74" s="136"/>
      <c r="G74" s="167">
        <v>91584</v>
      </c>
    </row>
    <row r="75" spans="1:8" ht="12" customHeight="1" x14ac:dyDescent="0.3">
      <c r="A75" s="2"/>
      <c r="B75" s="45"/>
      <c r="C75" s="46"/>
      <c r="D75" s="46"/>
      <c r="E75" s="57"/>
      <c r="F75" s="47"/>
      <c r="G75" s="133"/>
    </row>
    <row r="76" spans="1:8" ht="12" customHeight="1" x14ac:dyDescent="0.3">
      <c r="A76" s="5"/>
      <c r="B76" s="160" t="s">
        <v>78</v>
      </c>
      <c r="C76" s="35"/>
      <c r="D76" s="36"/>
      <c r="E76" s="36"/>
      <c r="F76" s="37"/>
      <c r="G76" s="37"/>
    </row>
    <row r="77" spans="1:8" ht="24" customHeight="1" x14ac:dyDescent="0.3">
      <c r="A77" s="5"/>
      <c r="B77" s="48" t="s">
        <v>36</v>
      </c>
      <c r="C77" s="49" t="s">
        <v>29</v>
      </c>
      <c r="D77" s="49" t="s">
        <v>30</v>
      </c>
      <c r="E77" s="48" t="s">
        <v>16</v>
      </c>
      <c r="F77" s="49" t="s">
        <v>17</v>
      </c>
      <c r="G77" s="48" t="s">
        <v>18</v>
      </c>
    </row>
    <row r="78" spans="1:8" ht="12.75" customHeight="1" x14ac:dyDescent="0.3">
      <c r="A78" s="23"/>
      <c r="B78" s="104" t="s">
        <v>76</v>
      </c>
      <c r="C78" s="107" t="s">
        <v>77</v>
      </c>
      <c r="D78" s="113">
        <v>2000</v>
      </c>
      <c r="E78" s="110" t="s">
        <v>74</v>
      </c>
      <c r="F78" s="112">
        <v>8.5</v>
      </c>
      <c r="G78" s="103">
        <f>(D78*F78)</f>
        <v>17000</v>
      </c>
    </row>
    <row r="79" spans="1:8" ht="12.75" customHeight="1" x14ac:dyDescent="0.3">
      <c r="A79" s="66"/>
      <c r="B79" s="106" t="s">
        <v>79</v>
      </c>
      <c r="C79" s="109" t="s">
        <v>82</v>
      </c>
      <c r="D79" s="114">
        <v>2</v>
      </c>
      <c r="E79" s="111" t="s">
        <v>83</v>
      </c>
      <c r="F79" s="174">
        <v>230000</v>
      </c>
      <c r="G79" s="103">
        <f>(D79*F79)</f>
        <v>460000</v>
      </c>
    </row>
    <row r="80" spans="1:8" ht="12.75" customHeight="1" x14ac:dyDescent="0.3">
      <c r="A80" s="66"/>
      <c r="B80" s="106" t="s">
        <v>80</v>
      </c>
      <c r="C80" s="109" t="s">
        <v>81</v>
      </c>
      <c r="D80" s="114">
        <v>100</v>
      </c>
      <c r="E80" s="111" t="s">
        <v>83</v>
      </c>
      <c r="F80" s="174">
        <v>650</v>
      </c>
      <c r="G80" s="103">
        <f>(D80*F80)</f>
        <v>65000</v>
      </c>
    </row>
    <row r="81" spans="1:9" ht="12.75" customHeight="1" thickBot="1" x14ac:dyDescent="0.35">
      <c r="A81" s="66"/>
      <c r="B81" s="106" t="s">
        <v>118</v>
      </c>
      <c r="C81" s="109" t="s">
        <v>81</v>
      </c>
      <c r="D81" s="114">
        <v>160</v>
      </c>
      <c r="E81" s="111" t="s">
        <v>83</v>
      </c>
      <c r="F81" s="174">
        <v>500</v>
      </c>
      <c r="G81" s="103">
        <f>(D81*F81)</f>
        <v>80000</v>
      </c>
    </row>
    <row r="82" spans="1:9" ht="13.5" customHeight="1" thickBot="1" x14ac:dyDescent="0.35">
      <c r="A82" s="5"/>
      <c r="B82" s="105" t="s">
        <v>37</v>
      </c>
      <c r="C82" s="108"/>
      <c r="D82" s="108"/>
      <c r="E82" s="108"/>
      <c r="F82" s="137"/>
      <c r="G82" s="180">
        <f>SUM(G78:G81)</f>
        <v>622000</v>
      </c>
    </row>
    <row r="83" spans="1:9" ht="12" customHeight="1" x14ac:dyDescent="0.3">
      <c r="A83" s="2"/>
      <c r="B83" s="69"/>
      <c r="C83" s="69"/>
      <c r="D83" s="69"/>
      <c r="E83" s="69"/>
      <c r="F83" s="70"/>
      <c r="G83" s="138"/>
    </row>
    <row r="84" spans="1:9" ht="12" customHeight="1" x14ac:dyDescent="0.3">
      <c r="A84" s="66"/>
      <c r="B84" s="71" t="s">
        <v>38</v>
      </c>
      <c r="C84" s="72"/>
      <c r="D84" s="72"/>
      <c r="E84" s="72"/>
      <c r="F84" s="72"/>
      <c r="G84" s="73">
        <f>G31+G35+G47+G52+G58+G68+G74+G82</f>
        <v>6333972</v>
      </c>
      <c r="H84" s="181"/>
      <c r="I84" s="181"/>
    </row>
    <row r="85" spans="1:9" ht="12" customHeight="1" x14ac:dyDescent="0.3">
      <c r="A85" s="66"/>
      <c r="B85" s="74" t="s">
        <v>39</v>
      </c>
      <c r="C85" s="59"/>
      <c r="D85" s="59"/>
      <c r="E85" s="59"/>
      <c r="F85" s="59"/>
      <c r="G85" s="75">
        <f>G84*0.05</f>
        <v>316698.60000000003</v>
      </c>
    </row>
    <row r="86" spans="1:9" ht="12" customHeight="1" x14ac:dyDescent="0.3">
      <c r="A86" s="66"/>
      <c r="B86" s="76" t="s">
        <v>40</v>
      </c>
      <c r="C86" s="58"/>
      <c r="D86" s="58"/>
      <c r="E86" s="58"/>
      <c r="F86" s="58"/>
      <c r="G86" s="77">
        <f>G85+G84</f>
        <v>6650670.5999999996</v>
      </c>
    </row>
    <row r="87" spans="1:9" ht="12" customHeight="1" x14ac:dyDescent="0.3">
      <c r="A87" s="66"/>
      <c r="B87" s="74" t="s">
        <v>41</v>
      </c>
      <c r="C87" s="59"/>
      <c r="D87" s="59"/>
      <c r="E87" s="59"/>
      <c r="F87" s="59"/>
      <c r="G87" s="75">
        <f>G12</f>
        <v>12000000</v>
      </c>
    </row>
    <row r="88" spans="1:9" ht="12" customHeight="1" x14ac:dyDescent="0.3">
      <c r="A88" s="66"/>
      <c r="B88" s="78" t="s">
        <v>42</v>
      </c>
      <c r="C88" s="79"/>
      <c r="D88" s="79"/>
      <c r="E88" s="79"/>
      <c r="F88" s="79"/>
      <c r="G88" s="80">
        <f>G87-G86</f>
        <v>5349329.4000000004</v>
      </c>
    </row>
    <row r="89" spans="1:9" ht="12" customHeight="1" x14ac:dyDescent="0.3">
      <c r="A89" s="66"/>
      <c r="B89" s="67" t="s">
        <v>43</v>
      </c>
      <c r="C89" s="68"/>
      <c r="D89" s="68"/>
      <c r="E89" s="68"/>
      <c r="F89" s="68"/>
      <c r="G89" s="63"/>
    </row>
    <row r="90" spans="1:9" ht="12.75" customHeight="1" thickBot="1" x14ac:dyDescent="0.35">
      <c r="A90" s="66"/>
      <c r="B90" s="81"/>
      <c r="C90" s="68"/>
      <c r="D90" s="68"/>
      <c r="E90" s="68"/>
      <c r="F90" s="68"/>
      <c r="G90" s="63"/>
    </row>
    <row r="91" spans="1:9" ht="12" customHeight="1" x14ac:dyDescent="0.3">
      <c r="A91" s="66"/>
      <c r="B91" s="88" t="s">
        <v>44</v>
      </c>
      <c r="C91" s="89"/>
      <c r="D91" s="89"/>
      <c r="E91" s="89"/>
      <c r="F91" s="90"/>
      <c r="G91" s="63"/>
    </row>
    <row r="92" spans="1:9" ht="12" customHeight="1" x14ac:dyDescent="0.3">
      <c r="A92" s="66"/>
      <c r="B92" s="91" t="s">
        <v>45</v>
      </c>
      <c r="C92" s="65"/>
      <c r="D92" s="65"/>
      <c r="E92" s="65"/>
      <c r="F92" s="92"/>
      <c r="G92" s="63"/>
    </row>
    <row r="93" spans="1:9" ht="12" customHeight="1" x14ac:dyDescent="0.3">
      <c r="A93" s="66"/>
      <c r="B93" s="91" t="s">
        <v>46</v>
      </c>
      <c r="C93" s="65" t="s">
        <v>115</v>
      </c>
      <c r="D93" s="65"/>
      <c r="E93" s="65"/>
      <c r="F93" s="92"/>
      <c r="G93" s="63"/>
    </row>
    <row r="94" spans="1:9" ht="12" customHeight="1" x14ac:dyDescent="0.3">
      <c r="A94" s="66"/>
      <c r="B94" s="91" t="s">
        <v>47</v>
      </c>
      <c r="C94" s="65" t="s">
        <v>116</v>
      </c>
      <c r="D94" s="65"/>
      <c r="E94" s="65"/>
      <c r="F94" s="92"/>
      <c r="G94" s="63"/>
    </row>
    <row r="95" spans="1:9" ht="12" customHeight="1" x14ac:dyDescent="0.3">
      <c r="A95" s="66"/>
      <c r="B95" s="91" t="s">
        <v>48</v>
      </c>
      <c r="C95" s="65"/>
      <c r="D95" s="65"/>
      <c r="E95" s="65"/>
      <c r="F95" s="92"/>
      <c r="G95" s="63"/>
    </row>
    <row r="96" spans="1:9" ht="12" customHeight="1" x14ac:dyDescent="0.3">
      <c r="A96" s="66"/>
      <c r="B96" s="91" t="s">
        <v>49</v>
      </c>
      <c r="C96" s="65"/>
      <c r="D96" s="65"/>
      <c r="E96" s="65"/>
      <c r="F96" s="92"/>
      <c r="G96" s="63"/>
    </row>
    <row r="97" spans="1:7" ht="12.75" customHeight="1" thickBot="1" x14ac:dyDescent="0.35">
      <c r="A97" s="66"/>
      <c r="B97" s="93" t="s">
        <v>50</v>
      </c>
      <c r="C97" s="94"/>
      <c r="D97" s="94"/>
      <c r="E97" s="94"/>
      <c r="F97" s="95"/>
      <c r="G97" s="63"/>
    </row>
    <row r="98" spans="1:7" ht="12.75" customHeight="1" x14ac:dyDescent="0.3">
      <c r="A98" s="66"/>
      <c r="B98" s="86"/>
      <c r="C98" s="65"/>
      <c r="D98" s="65"/>
      <c r="E98" s="65"/>
      <c r="F98" s="65"/>
      <c r="G98" s="63"/>
    </row>
    <row r="99" spans="1:7" ht="15" customHeight="1" thickBot="1" x14ac:dyDescent="0.35">
      <c r="A99" s="66"/>
      <c r="B99" s="192" t="s">
        <v>51</v>
      </c>
      <c r="C99" s="193"/>
      <c r="D99" s="128"/>
      <c r="E99" s="61"/>
      <c r="F99" s="61"/>
      <c r="G99" s="63"/>
    </row>
    <row r="100" spans="1:7" ht="12" customHeight="1" x14ac:dyDescent="0.3">
      <c r="A100" s="66"/>
      <c r="B100" s="83" t="s">
        <v>36</v>
      </c>
      <c r="C100" s="185" t="s">
        <v>52</v>
      </c>
      <c r="D100" s="186" t="s">
        <v>53</v>
      </c>
      <c r="E100" s="122"/>
      <c r="F100" s="61"/>
      <c r="G100" s="63"/>
    </row>
    <row r="101" spans="1:7" ht="12" customHeight="1" x14ac:dyDescent="0.3">
      <c r="A101" s="66"/>
      <c r="B101" s="84" t="s">
        <v>54</v>
      </c>
      <c r="C101" s="125">
        <f>G31</f>
        <v>1563500</v>
      </c>
      <c r="D101" s="184">
        <f>C101/C107</f>
        <v>0.37105415881345832</v>
      </c>
      <c r="E101" s="123"/>
      <c r="F101" s="61"/>
      <c r="G101" s="63"/>
    </row>
    <row r="102" spans="1:7" ht="12" customHeight="1" x14ac:dyDescent="0.3">
      <c r="A102" s="66"/>
      <c r="B102" s="84" t="s">
        <v>55</v>
      </c>
      <c r="C102" s="126">
        <f>G35</f>
        <v>79000</v>
      </c>
      <c r="D102" s="184">
        <f>C102/C107</f>
        <v>1.8748499230101186E-2</v>
      </c>
      <c r="E102" s="123"/>
      <c r="F102" s="61"/>
      <c r="G102" s="63"/>
    </row>
    <row r="103" spans="1:7" ht="12" customHeight="1" x14ac:dyDescent="0.3">
      <c r="A103" s="66"/>
      <c r="B103" s="84" t="s">
        <v>56</v>
      </c>
      <c r="C103" s="125">
        <f>G47</f>
        <v>446760</v>
      </c>
      <c r="D103" s="184">
        <f>(C103/C107)</f>
        <v>0.10602632298784818</v>
      </c>
      <c r="E103" s="123"/>
      <c r="F103" s="61"/>
      <c r="G103" s="63"/>
    </row>
    <row r="104" spans="1:7" ht="12" customHeight="1" x14ac:dyDescent="0.3">
      <c r="A104" s="66"/>
      <c r="B104" s="84" t="s">
        <v>28</v>
      </c>
      <c r="C104" s="125">
        <f>G52+G59+G68+G74</f>
        <v>1185712</v>
      </c>
      <c r="D104" s="184">
        <f>(C104/C107)</f>
        <v>0.28139646226736376</v>
      </c>
      <c r="E104" s="123"/>
      <c r="F104" s="61"/>
      <c r="G104" s="63"/>
    </row>
    <row r="105" spans="1:7" ht="12" customHeight="1" x14ac:dyDescent="0.3">
      <c r="A105" s="66"/>
      <c r="B105" s="84" t="s">
        <v>57</v>
      </c>
      <c r="C105" s="127">
        <f>G82</f>
        <v>622000</v>
      </c>
      <c r="D105" s="184">
        <f>(C105/C107)</f>
        <v>0.14761476609016377</v>
      </c>
      <c r="E105" s="124"/>
      <c r="F105" s="62">
        <v>1</v>
      </c>
      <c r="G105" s="63"/>
    </row>
    <row r="106" spans="1:7" ht="12" customHeight="1" x14ac:dyDescent="0.3">
      <c r="A106" s="66"/>
      <c r="B106" s="84" t="s">
        <v>58</v>
      </c>
      <c r="C106" s="127">
        <f>G85</f>
        <v>316698.60000000003</v>
      </c>
      <c r="D106" s="184">
        <f>(C106/C107)</f>
        <v>7.5159790611064869E-2</v>
      </c>
      <c r="E106" s="124"/>
      <c r="F106" s="62"/>
      <c r="G106" s="63"/>
    </row>
    <row r="107" spans="1:7" ht="12.75" customHeight="1" thickBot="1" x14ac:dyDescent="0.35">
      <c r="A107" s="66"/>
      <c r="B107" s="85" t="s">
        <v>59</v>
      </c>
      <c r="C107" s="121">
        <f>SUM(C101:C106)</f>
        <v>4213670.5999999996</v>
      </c>
      <c r="D107" s="129">
        <f>SUM(D101:D106)</f>
        <v>1.0000000000000002</v>
      </c>
      <c r="E107" s="124"/>
      <c r="F107" s="62"/>
      <c r="G107" s="63"/>
    </row>
    <row r="108" spans="1:7" ht="12" customHeight="1" x14ac:dyDescent="0.3">
      <c r="A108" s="66"/>
      <c r="B108" s="81"/>
      <c r="C108" s="68"/>
      <c r="D108" s="68"/>
      <c r="E108" s="68">
        <v>1100</v>
      </c>
      <c r="F108" s="68"/>
      <c r="G108" s="63"/>
    </row>
    <row r="109" spans="1:7" ht="12.75" customHeight="1" thickBot="1" x14ac:dyDescent="0.35">
      <c r="A109" s="66"/>
      <c r="B109" s="82"/>
      <c r="C109" s="68"/>
      <c r="D109" s="68"/>
      <c r="E109" s="68"/>
      <c r="F109" s="68"/>
      <c r="G109" s="63"/>
    </row>
    <row r="110" spans="1:7" ht="12" customHeight="1" thickBot="1" x14ac:dyDescent="0.35">
      <c r="A110" s="60"/>
      <c r="B110" s="96"/>
      <c r="C110" s="141" t="s">
        <v>134</v>
      </c>
      <c r="D110" s="140"/>
      <c r="E110" s="139"/>
      <c r="F110" s="143" t="s">
        <v>121</v>
      </c>
      <c r="G110" s="63"/>
    </row>
    <row r="111" spans="1:7" ht="12" customHeight="1" thickBot="1" x14ac:dyDescent="0.35">
      <c r="A111" s="66"/>
      <c r="B111" s="144" t="s">
        <v>142</v>
      </c>
      <c r="C111" s="145" t="s">
        <v>139</v>
      </c>
      <c r="D111" s="146" t="s">
        <v>140</v>
      </c>
      <c r="E111" s="147" t="s">
        <v>141</v>
      </c>
      <c r="F111" s="142"/>
      <c r="G111" s="64"/>
    </row>
    <row r="112" spans="1:7" ht="12" customHeight="1" thickBot="1" x14ac:dyDescent="0.35">
      <c r="A112" s="66"/>
      <c r="B112" s="148" t="s">
        <v>133</v>
      </c>
      <c r="C112" s="149">
        <v>15000</v>
      </c>
      <c r="D112" s="149">
        <v>20000</v>
      </c>
      <c r="E112" s="149">
        <v>24000</v>
      </c>
      <c r="F112" s="142"/>
      <c r="G112" s="64"/>
    </row>
    <row r="113" spans="1:7" ht="12.75" customHeight="1" thickBot="1" x14ac:dyDescent="0.35">
      <c r="A113" s="66"/>
      <c r="B113" s="150" t="s">
        <v>138</v>
      </c>
      <c r="C113" s="151">
        <f>C107/C112</f>
        <v>280.9113733333333</v>
      </c>
      <c r="D113" s="152">
        <f>C107/20000</f>
        <v>210.68352999999999</v>
      </c>
      <c r="E113" s="152">
        <f>C107/24000</f>
        <v>175.56960833333332</v>
      </c>
      <c r="G113" s="64"/>
    </row>
    <row r="114" spans="1:7" ht="15.6" customHeight="1" x14ac:dyDescent="0.3">
      <c r="A114" s="66"/>
      <c r="B114" s="87" t="s">
        <v>60</v>
      </c>
      <c r="C114" s="65"/>
      <c r="D114" s="65"/>
      <c r="E114" s="65"/>
      <c r="F114" s="65"/>
      <c r="G114" s="65"/>
    </row>
  </sheetData>
  <mergeCells count="8">
    <mergeCell ref="B99:C99"/>
    <mergeCell ref="B17:G17"/>
    <mergeCell ref="E9:F9"/>
    <mergeCell ref="E15:F15"/>
    <mergeCell ref="E14:F1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429B7E-CDF7-4EA2-86DC-38E9B77538EC}">
  <ds:schemaRefs>
    <ds:schemaRef ds:uri="http://www.w3.org/XML/1998/namespace"/>
    <ds:schemaRef ds:uri="http://schemas.microsoft.com/office/2006/documentManagement/types"/>
    <ds:schemaRef ds:uri="http://purl.org/dc/terms/"/>
    <ds:schemaRef ds:uri="1030f0af-99cb-42f1-88fc-acec73331192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5dbce2d-49dc-4afe-a5b0-d7fb7a901161"/>
    <ds:schemaRef ds:uri="http://schemas.microsoft.com/sharepoint/v3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C441332-4417-4815-B289-57FE95B2F3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60F0AD-DFC9-4DDA-9628-71EA9065E2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2023-03-31T18:47:30Z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