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22" i="1" l="1"/>
  <c r="G23" i="1"/>
  <c r="G24" i="1"/>
  <c r="G25" i="1"/>
  <c r="G26" i="1"/>
  <c r="G21" i="1"/>
  <c r="G27" i="1" s="1"/>
  <c r="G12" i="1" l="1"/>
  <c r="G67" i="1"/>
  <c r="G68" i="1"/>
  <c r="G62" i="1"/>
  <c r="G61" i="1"/>
  <c r="G59" i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42" i="1" l="1"/>
  <c r="G69" i="1"/>
  <c r="C93" i="1" s="1"/>
  <c r="G63" i="1"/>
  <c r="G74" i="1"/>
  <c r="C92" i="1" l="1"/>
  <c r="C91" i="1"/>
  <c r="C89" i="1"/>
  <c r="G32" i="1" l="1"/>
  <c r="G71" i="1" s="1"/>
  <c r="G72" i="1" l="1"/>
  <c r="G73" i="1" l="1"/>
  <c r="G75" i="1" s="1"/>
  <c r="C94" i="1"/>
  <c r="C100" i="1" l="1"/>
  <c r="C95" i="1"/>
  <c r="D94" i="1" s="1"/>
  <c r="D100" i="1"/>
  <c r="E100" i="1"/>
  <c r="D92" i="1" l="1"/>
  <c r="D89" i="1"/>
  <c r="D91" i="1"/>
  <c r="D93" i="1"/>
  <c r="D95" i="1" l="1"/>
</calcChain>
</file>

<file path=xl/sharedStrings.xml><?xml version="1.0" encoding="utf-8"?>
<sst xmlns="http://schemas.openxmlformats.org/spreadsheetml/2006/main" count="178" uniqueCount="115">
  <si>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</si>
  <si>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</si>
  <si>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</si>
  <si>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</si>
  <si>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</si>
  <si>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</si>
  <si>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</si>
  <si>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</si>
  <si>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</si>
  <si>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</si>
  <si>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</si>
  <si>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</si>
  <si>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</si>
  <si>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</si>
  <si>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</si>
  <si>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</si>
  <si>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</si>
  <si>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</si>
  <si>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</si>
  <si>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</si>
  <si>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</si>
  <si>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</si>
  <si>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</si>
  <si>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</si>
  <si>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</si>
  <si>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</si>
  <si>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</si>
  <si>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</si>
  <si>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</si>
  <si>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</si>
  <si>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</si>
  <si>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</si>
  <si>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</si>
  <si>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</si>
  <si>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</si>
  <si>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</si>
  <si>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</si>
  <si>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</si>
  <si>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</si>
  <si>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</si>
  <si>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</si>
  <si>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</si>
  <si>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</si>
  <si>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</si>
  <si>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</si>
  <si>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</si>
  <si>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</si>
  <si>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</si>
  <si>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</si>
  <si>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</si>
  <si>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</si>
  <si>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</si>
  <si>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</si>
  <si>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</si>
  <si>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</si>
  <si>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</si>
  <si>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</si>
  <si>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</si>
  <si>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</si>
  <si>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</si>
  <si>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</si>
  <si>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</si>
  <si>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lt</t>
  </si>
  <si>
    <t>FUNGICIDAS</t>
  </si>
  <si>
    <t>c/u</t>
  </si>
  <si>
    <t>B. O'Higgins</t>
  </si>
  <si>
    <t>Mezcla hortalicera</t>
  </si>
  <si>
    <t>Centurion Super</t>
  </si>
  <si>
    <t>Amistar Opti</t>
  </si>
  <si>
    <t>2.  Precio de Insumos corresponde a  precios  colocados en el predio del agricultor.</t>
  </si>
  <si>
    <t>RENDIMIENTO (Un/Há.)</t>
  </si>
  <si>
    <t>Rendimiento (Un/hà)</t>
  </si>
  <si>
    <t>Costo unitario ($/Un) (*)</t>
  </si>
  <si>
    <t>REPOLLO</t>
  </si>
  <si>
    <t>Savoy Ace</t>
  </si>
  <si>
    <t>Medio</t>
  </si>
  <si>
    <t>Helada, sequía, lluvia</t>
  </si>
  <si>
    <t>PRECIO ESPERADO ($/Un)</t>
  </si>
  <si>
    <t>Transplante</t>
  </si>
  <si>
    <t>febrero</t>
  </si>
  <si>
    <t>Riego</t>
  </si>
  <si>
    <t>Feb - may</t>
  </si>
  <si>
    <t>Limpia o desmanche</t>
  </si>
  <si>
    <t>marzo</t>
  </si>
  <si>
    <t>Aplicación de fertilizante</t>
  </si>
  <si>
    <t>Aplicación de agroquímicos</t>
  </si>
  <si>
    <t>Feb - abr</t>
  </si>
  <si>
    <t>Cosecha</t>
  </si>
  <si>
    <t>mayo</t>
  </si>
  <si>
    <t>enero</t>
  </si>
  <si>
    <t>Rastrajes (2)</t>
  </si>
  <si>
    <t>Acequiadura</t>
  </si>
  <si>
    <t>Melgadura</t>
  </si>
  <si>
    <t>Acarreo de insumos</t>
  </si>
  <si>
    <t>PLANTINES</t>
  </si>
  <si>
    <t>Febrero</t>
  </si>
  <si>
    <t>Urea</t>
  </si>
  <si>
    <t>Marzo</t>
  </si>
  <si>
    <t>Evisec 50 SP 200 GR</t>
  </si>
  <si>
    <t>abril</t>
  </si>
  <si>
    <t>Kareate Zeon</t>
  </si>
  <si>
    <t>Ridomil GoldMZ</t>
  </si>
  <si>
    <t>Metalaxyl MZ 58 WP</t>
  </si>
  <si>
    <t>TERRASORB FOLIAR</t>
  </si>
  <si>
    <t>Feb - Abril</t>
  </si>
  <si>
    <t>Análisis de suelo</t>
  </si>
  <si>
    <t>Fletes</t>
  </si>
  <si>
    <t>Entrada Feria mayorista</t>
  </si>
  <si>
    <t>7. Plantacion 60 cm sobre hilera, 70 entre hilera</t>
  </si>
  <si>
    <t>3. Precio esperado por ventas corresponde a precio colocado en feria Lo Valledor</t>
  </si>
  <si>
    <t>ESCENARIOS COSTO UNITARIO  ($/Un)</t>
  </si>
  <si>
    <t>Salitre Pro K</t>
  </si>
  <si>
    <t>ENE 2023</t>
  </si>
  <si>
    <t>MAR - ABR</t>
  </si>
  <si>
    <t>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</si>
</sst>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5" applyFont="0" applyFill="0" applyBorder="0" applyAlignment="0" applyProtection="0"/>
    <xf numFmtId="41" fontId="17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2" fillId="7" borderId="15" xfId="0" applyFont="1" applyFill="1" applyBorder="1" applyAlignment="1"/>
    <xf numFmtId="49" fontId="10" fillId="8" borderId="16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8" borderId="26" xfId="0" applyNumberFormat="1" applyFont="1" applyFill="1" applyBorder="1" applyAlignment="1">
      <alignment vertical="center"/>
    </xf>
    <xf numFmtId="49" fontId="12" fillId="8" borderId="27" xfId="0" applyNumberFormat="1" applyFont="1" applyFill="1" applyBorder="1" applyAlignment="1"/>
    <xf numFmtId="49" fontId="10" fillId="2" borderId="28" xfId="0" applyNumberFormat="1" applyFont="1" applyFill="1" applyBorder="1" applyAlignment="1">
      <alignment vertical="center"/>
    </xf>
    <xf numFmtId="9" fontId="12" fillId="2" borderId="29" xfId="0" applyNumberFormat="1" applyFont="1" applyFill="1" applyBorder="1" applyAlignment="1"/>
    <xf numFmtId="49" fontId="10" fillId="8" borderId="30" xfId="0" applyNumberFormat="1" applyFont="1" applyFill="1" applyBorder="1" applyAlignment="1">
      <alignment vertical="center"/>
    </xf>
    <xf numFmtId="165" fontId="10" fillId="8" borderId="31" xfId="0" applyNumberFormat="1" applyFont="1" applyFill="1" applyBorder="1" applyAlignment="1">
      <alignment vertical="center"/>
    </xf>
    <xf numFmtId="9" fontId="10" fillId="8" borderId="32" xfId="0" applyNumberFormat="1" applyFont="1" applyFill="1" applyBorder="1" applyAlignment="1">
      <alignment vertical="center"/>
    </xf>
    <xf numFmtId="0" fontId="12" fillId="9" borderId="35" xfId="0" applyFont="1" applyFill="1" applyBorder="1" applyAlignment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6" xfId="0" applyNumberFormat="1" applyFont="1" applyFill="1" applyBorder="1" applyAlignment="1">
      <alignment vertical="center"/>
    </xf>
    <xf numFmtId="0" fontId="12" fillId="2" borderId="37" xfId="0" applyFont="1" applyFill="1" applyBorder="1" applyAlignment="1"/>
    <xf numFmtId="0" fontId="12" fillId="2" borderId="38" xfId="0" applyFont="1" applyFill="1" applyBorder="1" applyAlignment="1"/>
    <xf numFmtId="49" fontId="12" fillId="2" borderId="39" xfId="0" applyNumberFormat="1" applyFont="1" applyFill="1" applyBorder="1" applyAlignment="1">
      <alignment vertical="center"/>
    </xf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0" fontId="10" fillId="7" borderId="15" xfId="0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49" fontId="15" fillId="9" borderId="15" xfId="0" applyNumberFormat="1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44" xfId="0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49" fontId="5" fillId="3" borderId="49" xfId="0" applyNumberFormat="1" applyFont="1" applyFill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vertical="center"/>
    </xf>
    <xf numFmtId="3" fontId="5" fillId="3" borderId="49" xfId="0" applyNumberFormat="1" applyFont="1" applyFill="1" applyBorder="1" applyAlignment="1">
      <alignment vertical="center"/>
    </xf>
    <xf numFmtId="165" fontId="10" fillId="8" borderId="31" xfId="0" applyNumberFormat="1" applyFont="1" applyFill="1" applyBorder="1" applyAlignment="1">
      <alignment horizontal="center" vertical="center"/>
    </xf>
    <xf numFmtId="165" fontId="10" fillId="8" borderId="32" xfId="0" applyNumberFormat="1" applyFont="1" applyFill="1" applyBorder="1" applyAlignment="1">
      <alignment horizontal="center" vertical="center"/>
    </xf>
    <xf numFmtId="0" fontId="0" fillId="2" borderId="50" xfId="0" applyFont="1" applyFill="1" applyBorder="1" applyAlignment="1"/>
    <xf numFmtId="49" fontId="15" fillId="9" borderId="33" xfId="0" applyNumberFormat="1" applyFont="1" applyFill="1" applyBorder="1" applyAlignment="1">
      <alignment vertical="center"/>
    </xf>
    <xf numFmtId="0" fontId="10" fillId="9" borderId="34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1" xfId="0" applyNumberFormat="1" applyFont="1" applyFill="1" applyBorder="1" applyAlignment="1">
      <alignment vertical="center" wrapText="1"/>
    </xf>
    <xf numFmtId="0" fontId="3" fillId="10" borderId="52" xfId="0" applyFont="1" applyFill="1" applyBorder="1" applyAlignment="1">
      <alignment horizontal="right"/>
    </xf>
    <xf numFmtId="0" fontId="3" fillId="2" borderId="53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2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1" xfId="0" applyNumberFormat="1" applyFont="1" applyFill="1" applyBorder="1" applyAlignment="1">
      <alignment vertical="center" wrapText="1"/>
    </xf>
    <xf numFmtId="0" fontId="3" fillId="10" borderId="52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2" xfId="0" applyNumberFormat="1" applyFont="1" applyFill="1" applyBorder="1" applyAlignment="1">
      <alignment horizontal="right" vertical="center"/>
    </xf>
    <xf numFmtId="0" fontId="3" fillId="10" borderId="52" xfId="0" applyFont="1" applyFill="1" applyBorder="1" applyAlignment="1">
      <alignment horizontal="right" vertical="center"/>
    </xf>
    <xf numFmtId="3" fontId="3" fillId="0" borderId="52" xfId="0" applyNumberFormat="1" applyFont="1" applyFill="1" applyBorder="1" applyAlignment="1">
      <alignment horizontal="right" vertical="center"/>
    </xf>
    <xf numFmtId="49" fontId="3" fillId="2" borderId="48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3" fontId="3" fillId="0" borderId="52" xfId="0" applyNumberFormat="1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17" fontId="3" fillId="0" borderId="52" xfId="0" applyNumberFormat="1" applyFont="1" applyBorder="1" applyAlignment="1">
      <alignment horizontal="right" vertical="center"/>
    </xf>
    <xf numFmtId="17" fontId="3" fillId="10" borderId="52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2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14" fontId="2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49" fontId="18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1" fontId="10" fillId="8" borderId="46" xfId="2" applyFont="1" applyFill="1" applyBorder="1" applyAlignment="1">
      <alignment vertical="center"/>
    </xf>
    <xf numFmtId="41" fontId="10" fillId="8" borderId="47" xfId="2" applyFont="1" applyFill="1" applyBorder="1" applyAlignment="1">
      <alignment vertical="center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20" zoomScaleNormal="120" workbookViewId="0">
      <selection activeCell="D12" sqref="D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78"/>
      <c r="D8" s="2"/>
      <c r="E8" s="4"/>
      <c r="F8" s="4"/>
      <c r="G8" s="78"/>
    </row>
    <row r="9" spans="1:255" s="91" customFormat="1" ht="12" customHeight="1" x14ac:dyDescent="0.25">
      <c r="A9" s="83"/>
      <c r="B9" s="84" t="s">
        <v>0</v>
      </c>
      <c r="C9" s="85" t="s">
        <v>73</v>
      </c>
      <c r="D9" s="86"/>
      <c r="E9" s="87" t="s">
        <v>70</v>
      </c>
      <c r="F9" s="88"/>
      <c r="G9" s="89">
        <v>17000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s="91" customFormat="1" ht="25.5" customHeight="1" x14ac:dyDescent="0.25">
      <c r="A10" s="83"/>
      <c r="B10" s="92" t="s">
        <v>1</v>
      </c>
      <c r="C10" s="93" t="s">
        <v>74</v>
      </c>
      <c r="D10" s="86"/>
      <c r="E10" s="94" t="s">
        <v>2</v>
      </c>
      <c r="F10" s="95"/>
      <c r="G10" s="96" t="s">
        <v>113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pans="1:255" s="91" customFormat="1" ht="18" customHeight="1" x14ac:dyDescent="0.25">
      <c r="A11" s="83"/>
      <c r="B11" s="92" t="s">
        <v>58</v>
      </c>
      <c r="C11" s="97" t="s">
        <v>75</v>
      </c>
      <c r="D11" s="86"/>
      <c r="E11" s="94" t="s">
        <v>77</v>
      </c>
      <c r="F11" s="95"/>
      <c r="G11" s="98">
        <v>550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pans="1:255" s="91" customFormat="1" ht="11.25" customHeight="1" x14ac:dyDescent="0.25">
      <c r="A12" s="83"/>
      <c r="B12" s="92" t="s">
        <v>59</v>
      </c>
      <c r="C12" s="97" t="s">
        <v>65</v>
      </c>
      <c r="D12" s="86"/>
      <c r="E12" s="99" t="s">
        <v>3</v>
      </c>
      <c r="F12" s="100"/>
      <c r="G12" s="101">
        <f>G11*G9</f>
        <v>9350000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pans="1:255" s="91" customFormat="1" ht="11.25" customHeight="1" x14ac:dyDescent="0.25">
      <c r="A13" s="83"/>
      <c r="B13" s="92" t="s">
        <v>60</v>
      </c>
      <c r="C13" s="97" t="s">
        <v>61</v>
      </c>
      <c r="D13" s="86"/>
      <c r="E13" s="94" t="s">
        <v>4</v>
      </c>
      <c r="F13" s="95"/>
      <c r="G13" s="102" t="s">
        <v>114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pans="1:255" s="91" customFormat="1" ht="15" x14ac:dyDescent="0.25">
      <c r="A14" s="83"/>
      <c r="B14" s="92" t="s">
        <v>5</v>
      </c>
      <c r="C14" s="93" t="s">
        <v>61</v>
      </c>
      <c r="D14" s="86"/>
      <c r="E14" s="94" t="s">
        <v>6</v>
      </c>
      <c r="F14" s="95"/>
      <c r="G14" s="103" t="s">
        <v>113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s="91" customFormat="1" ht="25.5" customHeight="1" x14ac:dyDescent="0.25">
      <c r="A15" s="83"/>
      <c r="B15" s="92" t="s">
        <v>7</v>
      </c>
      <c r="C15" s="104" t="s">
        <v>112</v>
      </c>
      <c r="D15" s="86"/>
      <c r="E15" s="105" t="s">
        <v>8</v>
      </c>
      <c r="F15" s="106"/>
      <c r="G15" s="107" t="s">
        <v>76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pans="1:255" ht="12" customHeight="1" x14ac:dyDescent="0.25">
      <c r="A16" s="2"/>
      <c r="B16" s="108"/>
      <c r="C16" s="109"/>
      <c r="D16" s="6"/>
      <c r="E16" s="7"/>
      <c r="F16" s="7"/>
      <c r="G16" s="11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8"/>
      <c r="B17" s="81" t="s">
        <v>9</v>
      </c>
      <c r="C17" s="82"/>
      <c r="D17" s="82"/>
      <c r="E17" s="82"/>
      <c r="F17" s="82"/>
      <c r="G17" s="8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9"/>
      <c r="C18" s="10"/>
      <c r="D18" s="10"/>
      <c r="E18" s="10"/>
      <c r="F18" s="11"/>
      <c r="G18" s="11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12" t="s">
        <v>10</v>
      </c>
      <c r="C19" s="113"/>
      <c r="D19" s="114"/>
      <c r="E19" s="114"/>
      <c r="F19" s="115"/>
      <c r="G19" s="116"/>
    </row>
    <row r="20" spans="1:255" ht="24" customHeight="1" x14ac:dyDescent="0.25">
      <c r="A20" s="5"/>
      <c r="B20" s="117" t="s">
        <v>11</v>
      </c>
      <c r="C20" s="118" t="s">
        <v>12</v>
      </c>
      <c r="D20" s="118" t="s">
        <v>13</v>
      </c>
      <c r="E20" s="117" t="s">
        <v>14</v>
      </c>
      <c r="F20" s="118" t="s">
        <v>15</v>
      </c>
      <c r="G20" s="117" t="s">
        <v>16</v>
      </c>
    </row>
    <row r="21" spans="1:255" s="91" customFormat="1" ht="12" customHeight="1" x14ac:dyDescent="0.25">
      <c r="A21" s="83"/>
      <c r="B21" s="119" t="s">
        <v>78</v>
      </c>
      <c r="C21" s="120" t="s">
        <v>17</v>
      </c>
      <c r="D21" s="120">
        <v>6</v>
      </c>
      <c r="E21" s="120" t="s">
        <v>79</v>
      </c>
      <c r="F21" s="121">
        <v>23000</v>
      </c>
      <c r="G21" s="122">
        <f>+F21*D21</f>
        <v>138000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91" customFormat="1" ht="12" customHeight="1" x14ac:dyDescent="0.25">
      <c r="A22" s="83"/>
      <c r="B22" s="119" t="s">
        <v>80</v>
      </c>
      <c r="C22" s="120" t="s">
        <v>17</v>
      </c>
      <c r="D22" s="120">
        <v>6</v>
      </c>
      <c r="E22" s="120" t="s">
        <v>81</v>
      </c>
      <c r="F22" s="121">
        <v>23000</v>
      </c>
      <c r="G22" s="122">
        <f t="shared" ref="G22:G26" si="0">+F22*D22</f>
        <v>138000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s="91" customFormat="1" ht="12" customHeight="1" x14ac:dyDescent="0.25">
      <c r="A23" s="83"/>
      <c r="B23" s="119" t="s">
        <v>82</v>
      </c>
      <c r="C23" s="120" t="s">
        <v>17</v>
      </c>
      <c r="D23" s="120">
        <v>2</v>
      </c>
      <c r="E23" s="120" t="s">
        <v>83</v>
      </c>
      <c r="F23" s="121">
        <v>23000</v>
      </c>
      <c r="G23" s="122">
        <f t="shared" si="0"/>
        <v>46000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  <row r="24" spans="1:255" s="91" customFormat="1" ht="12" customHeight="1" x14ac:dyDescent="0.25">
      <c r="A24" s="83"/>
      <c r="B24" s="119" t="s">
        <v>84</v>
      </c>
      <c r="C24" s="120" t="s">
        <v>17</v>
      </c>
      <c r="D24" s="120">
        <v>3</v>
      </c>
      <c r="E24" s="120" t="s">
        <v>83</v>
      </c>
      <c r="F24" s="121">
        <v>23000</v>
      </c>
      <c r="G24" s="122">
        <f t="shared" si="0"/>
        <v>69000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</row>
    <row r="25" spans="1:255" s="91" customFormat="1" ht="12" customHeight="1" x14ac:dyDescent="0.25">
      <c r="A25" s="83"/>
      <c r="B25" s="119" t="s">
        <v>85</v>
      </c>
      <c r="C25" s="120" t="s">
        <v>17</v>
      </c>
      <c r="D25" s="120">
        <v>4</v>
      </c>
      <c r="E25" s="120" t="s">
        <v>86</v>
      </c>
      <c r="F25" s="121">
        <v>23000</v>
      </c>
      <c r="G25" s="122">
        <f t="shared" si="0"/>
        <v>92000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</row>
    <row r="26" spans="1:255" s="91" customFormat="1" ht="12" customHeight="1" x14ac:dyDescent="0.25">
      <c r="A26" s="83"/>
      <c r="B26" s="119" t="s">
        <v>87</v>
      </c>
      <c r="C26" s="120" t="s">
        <v>17</v>
      </c>
      <c r="D26" s="120">
        <v>25</v>
      </c>
      <c r="E26" s="120" t="s">
        <v>88</v>
      </c>
      <c r="F26" s="121">
        <v>23000</v>
      </c>
      <c r="G26" s="122">
        <f t="shared" si="0"/>
        <v>575000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</row>
    <row r="27" spans="1:255" ht="11.25" customHeight="1" x14ac:dyDescent="0.25">
      <c r="B27" s="15" t="s">
        <v>18</v>
      </c>
      <c r="C27" s="16"/>
      <c r="D27" s="16"/>
      <c r="E27" s="16"/>
      <c r="F27" s="17"/>
      <c r="G27" s="18">
        <f>SUM(G21:G26)</f>
        <v>1058000</v>
      </c>
    </row>
    <row r="28" spans="1:255" ht="15.75" customHeight="1" x14ac:dyDescent="0.25">
      <c r="A28" s="5"/>
      <c r="B28" s="12"/>
      <c r="C28" s="13"/>
      <c r="D28" s="13"/>
      <c r="E28" s="13"/>
      <c r="F28" s="14"/>
      <c r="G28" s="14"/>
      <c r="K28" s="71"/>
    </row>
    <row r="29" spans="1:255" ht="12" customHeight="1" x14ac:dyDescent="0.25">
      <c r="A29" s="5"/>
      <c r="B29" s="112" t="s">
        <v>19</v>
      </c>
      <c r="C29" s="113"/>
      <c r="D29" s="114"/>
      <c r="E29" s="114"/>
      <c r="F29" s="115"/>
      <c r="G29" s="116"/>
    </row>
    <row r="30" spans="1:255" ht="24" customHeight="1" x14ac:dyDescent="0.25">
      <c r="A30" s="5"/>
      <c r="B30" s="117" t="s">
        <v>11</v>
      </c>
      <c r="C30" s="118" t="s">
        <v>12</v>
      </c>
      <c r="D30" s="118" t="s">
        <v>13</v>
      </c>
      <c r="E30" s="117" t="s">
        <v>14</v>
      </c>
      <c r="F30" s="118" t="s">
        <v>15</v>
      </c>
      <c r="G30" s="117" t="s">
        <v>16</v>
      </c>
    </row>
    <row r="31" spans="1:255" s="91" customFormat="1" ht="12" customHeight="1" x14ac:dyDescent="0.25">
      <c r="A31" s="83"/>
      <c r="B31" s="119"/>
      <c r="C31" s="120"/>
      <c r="D31" s="120"/>
      <c r="E31" s="120"/>
      <c r="F31" s="121"/>
      <c r="G31" s="122">
        <f>+D31*F31</f>
        <v>0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ht="11.25" customHeight="1" x14ac:dyDescent="0.25">
      <c r="B32" s="15" t="s">
        <v>20</v>
      </c>
      <c r="C32" s="16"/>
      <c r="D32" s="16"/>
      <c r="E32" s="16"/>
      <c r="F32" s="17"/>
      <c r="G32" s="18">
        <f>SUM(G31)</f>
        <v>0</v>
      </c>
    </row>
    <row r="33" spans="1:255" ht="15.75" customHeight="1" x14ac:dyDescent="0.25">
      <c r="A33" s="5"/>
      <c r="B33" s="12"/>
      <c r="C33" s="13"/>
      <c r="D33" s="13"/>
      <c r="E33" s="13"/>
      <c r="F33" s="14"/>
      <c r="G33" s="14"/>
      <c r="K33" s="71"/>
    </row>
    <row r="34" spans="1:255" ht="12" customHeight="1" x14ac:dyDescent="0.25">
      <c r="A34" s="5"/>
      <c r="B34" s="112" t="s">
        <v>21</v>
      </c>
      <c r="C34" s="113"/>
      <c r="D34" s="114"/>
      <c r="E34" s="114"/>
      <c r="F34" s="115"/>
      <c r="G34" s="116"/>
    </row>
    <row r="35" spans="1:255" ht="24" customHeight="1" x14ac:dyDescent="0.25">
      <c r="A35" s="5"/>
      <c r="B35" s="117" t="s">
        <v>11</v>
      </c>
      <c r="C35" s="118" t="s">
        <v>12</v>
      </c>
      <c r="D35" s="118" t="s">
        <v>13</v>
      </c>
      <c r="E35" s="117" t="s">
        <v>14</v>
      </c>
      <c r="F35" s="118" t="s">
        <v>15</v>
      </c>
      <c r="G35" s="117" t="s">
        <v>16</v>
      </c>
    </row>
    <row r="36" spans="1:255" s="91" customFormat="1" ht="12" customHeight="1" x14ac:dyDescent="0.25">
      <c r="A36" s="83"/>
      <c r="B36" s="119" t="s">
        <v>23</v>
      </c>
      <c r="C36" s="120" t="s">
        <v>22</v>
      </c>
      <c r="D36" s="120">
        <v>0.2</v>
      </c>
      <c r="E36" s="120" t="s">
        <v>89</v>
      </c>
      <c r="F36" s="121">
        <v>424116</v>
      </c>
      <c r="G36" s="122">
        <f t="shared" ref="G36:G41" si="1">F36*D36</f>
        <v>84823.200000000012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12" customHeight="1" x14ac:dyDescent="0.25">
      <c r="A37" s="83"/>
      <c r="B37" s="119" t="s">
        <v>90</v>
      </c>
      <c r="C37" s="120" t="s">
        <v>22</v>
      </c>
      <c r="D37" s="120">
        <v>0.2</v>
      </c>
      <c r="E37" s="120" t="s">
        <v>89</v>
      </c>
      <c r="F37" s="121">
        <v>395841</v>
      </c>
      <c r="G37" s="122">
        <f t="shared" si="1"/>
        <v>79168.200000000012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s="91" customFormat="1" ht="12" customHeight="1" x14ac:dyDescent="0.25">
      <c r="A38" s="83"/>
      <c r="B38" s="119" t="s">
        <v>91</v>
      </c>
      <c r="C38" s="120" t="s">
        <v>22</v>
      </c>
      <c r="D38" s="120">
        <v>0.2</v>
      </c>
      <c r="E38" s="120" t="s">
        <v>89</v>
      </c>
      <c r="F38" s="121">
        <v>100912</v>
      </c>
      <c r="G38" s="122">
        <f t="shared" si="1"/>
        <v>20182.400000000001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</row>
    <row r="39" spans="1:255" s="91" customFormat="1" ht="12" customHeight="1" x14ac:dyDescent="0.25">
      <c r="A39" s="83"/>
      <c r="B39" s="119" t="s">
        <v>85</v>
      </c>
      <c r="C39" s="120" t="s">
        <v>22</v>
      </c>
      <c r="D39" s="120">
        <v>0.12</v>
      </c>
      <c r="E39" s="120" t="s">
        <v>83</v>
      </c>
      <c r="F39" s="121">
        <v>407151</v>
      </c>
      <c r="G39" s="122">
        <f t="shared" si="1"/>
        <v>48858.119999999995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</row>
    <row r="40" spans="1:255" s="91" customFormat="1" ht="12" customHeight="1" x14ac:dyDescent="0.25">
      <c r="A40" s="83"/>
      <c r="B40" s="119" t="s">
        <v>92</v>
      </c>
      <c r="C40" s="120" t="s">
        <v>22</v>
      </c>
      <c r="D40" s="120">
        <v>0.2</v>
      </c>
      <c r="E40" s="120" t="s">
        <v>79</v>
      </c>
      <c r="F40" s="121">
        <v>100912</v>
      </c>
      <c r="G40" s="122">
        <f t="shared" si="1"/>
        <v>20182.400000000001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</row>
    <row r="41" spans="1:255" s="91" customFormat="1" ht="12" customHeight="1" x14ac:dyDescent="0.25">
      <c r="A41" s="83"/>
      <c r="B41" s="119" t="s">
        <v>93</v>
      </c>
      <c r="C41" s="120" t="s">
        <v>22</v>
      </c>
      <c r="D41" s="120">
        <v>0.2</v>
      </c>
      <c r="E41" s="120" t="s">
        <v>83</v>
      </c>
      <c r="F41" s="121">
        <v>95040</v>
      </c>
      <c r="G41" s="122">
        <f t="shared" si="1"/>
        <v>19008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</row>
    <row r="42" spans="1:255" ht="12" customHeight="1" x14ac:dyDescent="0.25">
      <c r="A42" s="32"/>
      <c r="B42" s="72" t="s">
        <v>24</v>
      </c>
      <c r="C42" s="73"/>
      <c r="D42" s="73"/>
      <c r="E42" s="73"/>
      <c r="F42" s="74"/>
      <c r="G42" s="75">
        <f>SUM(G36:G41)</f>
        <v>272222.32</v>
      </c>
    </row>
    <row r="43" spans="1:255" ht="12" customHeight="1" x14ac:dyDescent="0.25">
      <c r="A43" s="32"/>
      <c r="B43" s="12"/>
      <c r="C43" s="13"/>
      <c r="D43" s="13"/>
      <c r="E43" s="13"/>
      <c r="F43" s="14"/>
      <c r="G43" s="14"/>
    </row>
    <row r="44" spans="1:255" ht="12" customHeight="1" x14ac:dyDescent="0.25">
      <c r="A44" s="5"/>
      <c r="B44" s="112" t="s">
        <v>25</v>
      </c>
      <c r="C44" s="113"/>
      <c r="D44" s="114"/>
      <c r="E44" s="114"/>
      <c r="F44" s="115"/>
      <c r="G44" s="116"/>
    </row>
    <row r="45" spans="1:255" ht="24" customHeight="1" x14ac:dyDescent="0.25">
      <c r="A45" s="5"/>
      <c r="B45" s="117" t="s">
        <v>26</v>
      </c>
      <c r="C45" s="118" t="s">
        <v>27</v>
      </c>
      <c r="D45" s="118" t="s">
        <v>28</v>
      </c>
      <c r="E45" s="117" t="s">
        <v>14</v>
      </c>
      <c r="F45" s="118" t="s">
        <v>15</v>
      </c>
      <c r="G45" s="117" t="s">
        <v>16</v>
      </c>
    </row>
    <row r="46" spans="1:255" s="91" customFormat="1" ht="12" customHeight="1" x14ac:dyDescent="0.25">
      <c r="A46" s="83"/>
      <c r="B46" s="123" t="s">
        <v>94</v>
      </c>
      <c r="C46" s="120" t="s">
        <v>64</v>
      </c>
      <c r="D46" s="120">
        <v>20000</v>
      </c>
      <c r="E46" s="120" t="s">
        <v>95</v>
      </c>
      <c r="F46" s="121">
        <v>110</v>
      </c>
      <c r="G46" s="122">
        <f>D46*F46</f>
        <v>2200000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s="91" customFormat="1" ht="12" customHeight="1" x14ac:dyDescent="0.25">
      <c r="A47" s="83"/>
      <c r="B47" s="123" t="s">
        <v>29</v>
      </c>
      <c r="C47" s="120"/>
      <c r="D47" s="120"/>
      <c r="E47" s="120"/>
      <c r="F47" s="121"/>
      <c r="G47" s="122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</row>
    <row r="48" spans="1:255" s="91" customFormat="1" ht="12" customHeight="1" x14ac:dyDescent="0.25">
      <c r="A48" s="83"/>
      <c r="B48" s="119" t="s">
        <v>66</v>
      </c>
      <c r="C48" s="120" t="s">
        <v>30</v>
      </c>
      <c r="D48" s="120">
        <v>400</v>
      </c>
      <c r="E48" s="120" t="s">
        <v>95</v>
      </c>
      <c r="F48" s="121">
        <v>1220</v>
      </c>
      <c r="G48" s="122">
        <f t="shared" ref="G48:G62" si="2">D48*F48</f>
        <v>488000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</row>
    <row r="49" spans="1:255" s="91" customFormat="1" ht="12" customHeight="1" x14ac:dyDescent="0.25">
      <c r="A49" s="83"/>
      <c r="B49" s="119" t="s">
        <v>96</v>
      </c>
      <c r="C49" s="120" t="s">
        <v>30</v>
      </c>
      <c r="D49" s="120">
        <v>300</v>
      </c>
      <c r="E49" s="120" t="s">
        <v>97</v>
      </c>
      <c r="F49" s="121">
        <v>970</v>
      </c>
      <c r="G49" s="122">
        <f t="shared" si="2"/>
        <v>291000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  <c r="FZ49" s="90"/>
      <c r="GA49" s="90"/>
      <c r="GB49" s="90"/>
      <c r="GC49" s="90"/>
      <c r="GD49" s="90"/>
      <c r="GE49" s="90"/>
      <c r="GF49" s="90"/>
      <c r="GG49" s="90"/>
      <c r="GH49" s="90"/>
      <c r="GI49" s="90"/>
      <c r="GJ49" s="90"/>
      <c r="GK49" s="90"/>
      <c r="GL49" s="90"/>
      <c r="GM49" s="90"/>
      <c r="GN49" s="90"/>
      <c r="GO49" s="90"/>
      <c r="GP49" s="90"/>
      <c r="GQ49" s="90"/>
      <c r="GR49" s="90"/>
      <c r="GS49" s="90"/>
      <c r="GT49" s="90"/>
      <c r="GU49" s="90"/>
      <c r="GV49" s="90"/>
      <c r="GW49" s="90"/>
      <c r="GX49" s="90"/>
      <c r="GY49" s="90"/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  <c r="HK49" s="90"/>
      <c r="HL49" s="90"/>
      <c r="HM49" s="90"/>
      <c r="HN49" s="90"/>
      <c r="HO49" s="90"/>
      <c r="HP49" s="90"/>
      <c r="HQ49" s="90"/>
      <c r="HR49" s="90"/>
      <c r="HS49" s="90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</row>
    <row r="50" spans="1:255" s="91" customFormat="1" ht="12" customHeight="1" x14ac:dyDescent="0.25">
      <c r="A50" s="83"/>
      <c r="B50" s="119" t="s">
        <v>111</v>
      </c>
      <c r="C50" s="120" t="s">
        <v>30</v>
      </c>
      <c r="D50" s="120">
        <v>200</v>
      </c>
      <c r="E50" s="120" t="s">
        <v>97</v>
      </c>
      <c r="F50" s="121">
        <v>1809</v>
      </c>
      <c r="G50" s="122">
        <f t="shared" si="2"/>
        <v>361800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</row>
    <row r="51" spans="1:255" s="91" customFormat="1" ht="12" customHeight="1" x14ac:dyDescent="0.25">
      <c r="A51" s="83"/>
      <c r="B51" s="123" t="s">
        <v>32</v>
      </c>
      <c r="C51" s="120"/>
      <c r="D51" s="120"/>
      <c r="E51" s="120"/>
      <c r="F51" s="121"/>
      <c r="G51" s="122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</row>
    <row r="52" spans="1:255" s="91" customFormat="1" ht="12" customHeight="1" x14ac:dyDescent="0.25">
      <c r="A52" s="83"/>
      <c r="B52" s="119" t="s">
        <v>98</v>
      </c>
      <c r="C52" s="120" t="s">
        <v>12</v>
      </c>
      <c r="D52" s="120">
        <v>2</v>
      </c>
      <c r="E52" s="120" t="s">
        <v>99</v>
      </c>
      <c r="F52" s="121">
        <v>16303</v>
      </c>
      <c r="G52" s="122">
        <f t="shared" si="2"/>
        <v>32606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pans="1:255" s="91" customFormat="1" ht="12" customHeight="1" x14ac:dyDescent="0.25">
      <c r="A53" s="83"/>
      <c r="B53" s="119" t="s">
        <v>100</v>
      </c>
      <c r="C53" s="120" t="s">
        <v>62</v>
      </c>
      <c r="D53" s="120">
        <v>1</v>
      </c>
      <c r="E53" s="120" t="s">
        <v>83</v>
      </c>
      <c r="F53" s="121">
        <v>41650</v>
      </c>
      <c r="G53" s="122">
        <f t="shared" si="2"/>
        <v>41650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</row>
    <row r="54" spans="1:255" s="91" customFormat="1" ht="12" customHeight="1" x14ac:dyDescent="0.25">
      <c r="A54" s="83"/>
      <c r="B54" s="123" t="s">
        <v>31</v>
      </c>
      <c r="C54" s="120"/>
      <c r="D54" s="120"/>
      <c r="E54" s="120"/>
      <c r="F54" s="121"/>
      <c r="G54" s="122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</row>
    <row r="55" spans="1:255" s="91" customFormat="1" ht="12" customHeight="1" x14ac:dyDescent="0.25">
      <c r="A55" s="83"/>
      <c r="B55" s="119" t="s">
        <v>67</v>
      </c>
      <c r="C55" s="120" t="s">
        <v>62</v>
      </c>
      <c r="D55" s="120">
        <v>1</v>
      </c>
      <c r="E55" s="120" t="s">
        <v>83</v>
      </c>
      <c r="F55" s="121">
        <v>42194</v>
      </c>
      <c r="G55" s="122">
        <f t="shared" si="2"/>
        <v>42194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</row>
    <row r="56" spans="1:255" s="91" customFormat="1" ht="12" customHeight="1" x14ac:dyDescent="0.25">
      <c r="A56" s="83"/>
      <c r="B56" s="123" t="s">
        <v>63</v>
      </c>
      <c r="C56" s="120"/>
      <c r="D56" s="120"/>
      <c r="E56" s="120"/>
      <c r="F56" s="121"/>
      <c r="G56" s="122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</row>
    <row r="57" spans="1:255" s="91" customFormat="1" ht="12" customHeight="1" x14ac:dyDescent="0.25">
      <c r="A57" s="83"/>
      <c r="B57" s="119" t="s">
        <v>68</v>
      </c>
      <c r="C57" s="120" t="s">
        <v>62</v>
      </c>
      <c r="D57" s="120">
        <v>1</v>
      </c>
      <c r="E57" s="120" t="s">
        <v>79</v>
      </c>
      <c r="F57" s="121">
        <v>47005</v>
      </c>
      <c r="G57" s="122">
        <f t="shared" si="2"/>
        <v>47005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</row>
    <row r="58" spans="1:255" s="91" customFormat="1" ht="12" customHeight="1" x14ac:dyDescent="0.25">
      <c r="A58" s="83"/>
      <c r="B58" s="119" t="s">
        <v>101</v>
      </c>
      <c r="C58" s="120" t="s">
        <v>62</v>
      </c>
      <c r="D58" s="120">
        <v>1</v>
      </c>
      <c r="E58" s="120" t="s">
        <v>83</v>
      </c>
      <c r="F58" s="121">
        <v>39704</v>
      </c>
      <c r="G58" s="122">
        <f t="shared" si="2"/>
        <v>39704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</row>
    <row r="59" spans="1:255" s="91" customFormat="1" ht="12" customHeight="1" x14ac:dyDescent="0.25">
      <c r="A59" s="83"/>
      <c r="B59" s="119" t="s">
        <v>102</v>
      </c>
      <c r="C59" s="120" t="s">
        <v>30</v>
      </c>
      <c r="D59" s="120">
        <v>2</v>
      </c>
      <c r="E59" s="120" t="s">
        <v>99</v>
      </c>
      <c r="F59" s="121">
        <v>31580</v>
      </c>
      <c r="G59" s="122">
        <f t="shared" si="2"/>
        <v>63160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</row>
    <row r="60" spans="1:255" s="91" customFormat="1" ht="12" customHeight="1" x14ac:dyDescent="0.25">
      <c r="A60" s="83"/>
      <c r="B60" s="123" t="s">
        <v>34</v>
      </c>
      <c r="C60" s="120"/>
      <c r="D60" s="120"/>
      <c r="E60" s="120"/>
      <c r="F60" s="121"/>
      <c r="G60" s="122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</row>
    <row r="61" spans="1:255" s="91" customFormat="1" ht="12" customHeight="1" x14ac:dyDescent="0.25">
      <c r="A61" s="83"/>
      <c r="B61" s="119" t="s">
        <v>103</v>
      </c>
      <c r="C61" s="120" t="s">
        <v>62</v>
      </c>
      <c r="D61" s="120">
        <v>2</v>
      </c>
      <c r="E61" s="120" t="s">
        <v>104</v>
      </c>
      <c r="F61" s="121">
        <v>15589</v>
      </c>
      <c r="G61" s="122">
        <f t="shared" si="2"/>
        <v>31178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</row>
    <row r="62" spans="1:255" s="91" customFormat="1" ht="12" customHeight="1" x14ac:dyDescent="0.25">
      <c r="A62" s="83"/>
      <c r="B62" s="119" t="s">
        <v>105</v>
      </c>
      <c r="C62" s="120" t="s">
        <v>64</v>
      </c>
      <c r="D62" s="120">
        <v>1</v>
      </c>
      <c r="E62" s="120" t="s">
        <v>89</v>
      </c>
      <c r="F62" s="121">
        <v>35000</v>
      </c>
      <c r="G62" s="122">
        <f t="shared" si="2"/>
        <v>35000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</row>
    <row r="63" spans="1:255" ht="11.25" customHeight="1" x14ac:dyDescent="0.25">
      <c r="B63" s="15" t="s">
        <v>33</v>
      </c>
      <c r="C63" s="16"/>
      <c r="D63" s="16"/>
      <c r="E63" s="16"/>
      <c r="F63" s="17"/>
      <c r="G63" s="18">
        <f>SUM(G46:G62)</f>
        <v>3673297</v>
      </c>
    </row>
    <row r="64" spans="1:255" ht="11.25" customHeight="1" x14ac:dyDescent="0.25">
      <c r="B64" s="12"/>
      <c r="C64" s="13"/>
      <c r="D64" s="13"/>
      <c r="E64" s="19"/>
      <c r="F64" s="14"/>
      <c r="G64" s="14"/>
    </row>
    <row r="65" spans="1:255" ht="12" customHeight="1" x14ac:dyDescent="0.25">
      <c r="A65" s="5"/>
      <c r="B65" s="112" t="s">
        <v>34</v>
      </c>
      <c r="C65" s="113"/>
      <c r="D65" s="114"/>
      <c r="E65" s="114"/>
      <c r="F65" s="115"/>
      <c r="G65" s="116"/>
    </row>
    <row r="66" spans="1:255" ht="24" customHeight="1" x14ac:dyDescent="0.25">
      <c r="A66" s="5"/>
      <c r="B66" s="117" t="s">
        <v>35</v>
      </c>
      <c r="C66" s="118" t="s">
        <v>27</v>
      </c>
      <c r="D66" s="118" t="s">
        <v>28</v>
      </c>
      <c r="E66" s="117" t="s">
        <v>14</v>
      </c>
      <c r="F66" s="118" t="s">
        <v>15</v>
      </c>
      <c r="G66" s="117" t="s">
        <v>16</v>
      </c>
    </row>
    <row r="67" spans="1:255" s="91" customFormat="1" ht="15" x14ac:dyDescent="0.25">
      <c r="A67" s="83"/>
      <c r="B67" s="124" t="s">
        <v>107</v>
      </c>
      <c r="C67" s="120" t="s">
        <v>64</v>
      </c>
      <c r="D67" s="120">
        <v>5</v>
      </c>
      <c r="E67" s="125" t="s">
        <v>88</v>
      </c>
      <c r="F67" s="121">
        <v>160000</v>
      </c>
      <c r="G67" s="122">
        <f>D67*F67</f>
        <v>800000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90"/>
      <c r="GI67" s="90"/>
      <c r="GJ67" s="90"/>
      <c r="GK67" s="90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90"/>
      <c r="GW67" s="90"/>
      <c r="GX67" s="90"/>
      <c r="GY67" s="90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90"/>
      <c r="HK67" s="90"/>
      <c r="HL67" s="90"/>
      <c r="HM67" s="90"/>
      <c r="HN67" s="90"/>
      <c r="HO67" s="90"/>
      <c r="HP67" s="90"/>
      <c r="HQ67" s="90"/>
      <c r="HR67" s="90"/>
      <c r="HS67" s="90"/>
      <c r="HT67" s="90"/>
      <c r="HU67" s="90"/>
      <c r="HV67" s="90"/>
      <c r="HW67" s="90"/>
      <c r="HX67" s="90"/>
      <c r="HY67" s="90"/>
      <c r="HZ67" s="90"/>
      <c r="IA67" s="90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</row>
    <row r="68" spans="1:255" s="91" customFormat="1" ht="15" x14ac:dyDescent="0.25">
      <c r="A68" s="83"/>
      <c r="B68" s="124" t="s">
        <v>106</v>
      </c>
      <c r="C68" s="120" t="s">
        <v>64</v>
      </c>
      <c r="D68" s="120">
        <v>5</v>
      </c>
      <c r="E68" s="125" t="s">
        <v>88</v>
      </c>
      <c r="F68" s="121">
        <v>220000</v>
      </c>
      <c r="G68" s="122">
        <f>D68*F68</f>
        <v>1100000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ht="11.25" customHeight="1" x14ac:dyDescent="0.25">
      <c r="B69" s="15" t="s">
        <v>36</v>
      </c>
      <c r="C69" s="16"/>
      <c r="D69" s="16"/>
      <c r="E69" s="16"/>
      <c r="F69" s="17"/>
      <c r="G69" s="18">
        <f>SUM(G67:G68)</f>
        <v>1900000</v>
      </c>
    </row>
    <row r="70" spans="1:255" ht="11.25" customHeight="1" x14ac:dyDescent="0.25">
      <c r="B70" s="126"/>
      <c r="C70" s="126"/>
      <c r="D70" s="126"/>
      <c r="E70" s="126"/>
      <c r="F70" s="127"/>
      <c r="G70" s="127"/>
    </row>
    <row r="71" spans="1:255" ht="11.25" customHeight="1" x14ac:dyDescent="0.25">
      <c r="B71" s="35" t="s">
        <v>37</v>
      </c>
      <c r="C71" s="36"/>
      <c r="D71" s="36"/>
      <c r="E71" s="36"/>
      <c r="F71" s="36"/>
      <c r="G71" s="37">
        <f>G27+G32+G42+G63+G69</f>
        <v>6903519.3200000003</v>
      </c>
    </row>
    <row r="72" spans="1:255" ht="11.25" customHeight="1" x14ac:dyDescent="0.25">
      <c r="B72" s="38" t="s">
        <v>38</v>
      </c>
      <c r="C72" s="21"/>
      <c r="D72" s="21"/>
      <c r="E72" s="21"/>
      <c r="F72" s="21"/>
      <c r="G72" s="39">
        <f>G71*0.05</f>
        <v>345175.96600000001</v>
      </c>
    </row>
    <row r="73" spans="1:255" ht="11.25" customHeight="1" x14ac:dyDescent="0.25">
      <c r="B73" s="40" t="s">
        <v>39</v>
      </c>
      <c r="C73" s="20"/>
      <c r="D73" s="20"/>
      <c r="E73" s="20"/>
      <c r="F73" s="20"/>
      <c r="G73" s="41">
        <f>G72+G71</f>
        <v>7248695.2860000003</v>
      </c>
    </row>
    <row r="74" spans="1:255" ht="11.25" customHeight="1" x14ac:dyDescent="0.25">
      <c r="B74" s="38" t="s">
        <v>40</v>
      </c>
      <c r="C74" s="21"/>
      <c r="D74" s="21"/>
      <c r="E74" s="21"/>
      <c r="F74" s="21"/>
      <c r="G74" s="39">
        <f>G12</f>
        <v>9350000</v>
      </c>
    </row>
    <row r="75" spans="1:255" ht="11.25" customHeight="1" x14ac:dyDescent="0.25">
      <c r="B75" s="42" t="s">
        <v>41</v>
      </c>
      <c r="C75" s="43"/>
      <c r="D75" s="43"/>
      <c r="E75" s="43"/>
      <c r="F75" s="43"/>
      <c r="G75" s="44">
        <f>G74-G73</f>
        <v>2101304.7139999997</v>
      </c>
    </row>
    <row r="76" spans="1:255" ht="11.25" customHeight="1" x14ac:dyDescent="0.25">
      <c r="B76" s="33" t="s">
        <v>42</v>
      </c>
      <c r="C76" s="34"/>
      <c r="D76" s="34"/>
      <c r="E76" s="34"/>
      <c r="F76" s="34"/>
      <c r="G76" s="29"/>
    </row>
    <row r="77" spans="1:255" ht="11.25" customHeight="1" thickBot="1" x14ac:dyDescent="0.3">
      <c r="B77" s="45"/>
      <c r="C77" s="34"/>
      <c r="D77" s="34"/>
      <c r="E77" s="34"/>
      <c r="F77" s="34"/>
      <c r="G77" s="29"/>
    </row>
    <row r="78" spans="1:255" ht="11.25" customHeight="1" x14ac:dyDescent="0.25">
      <c r="B78" s="57" t="s">
        <v>43</v>
      </c>
      <c r="C78" s="58"/>
      <c r="D78" s="58"/>
      <c r="E78" s="58"/>
      <c r="F78" s="59"/>
      <c r="G78" s="29"/>
    </row>
    <row r="79" spans="1:255" ht="11.25" customHeight="1" x14ac:dyDescent="0.25">
      <c r="B79" s="60" t="s">
        <v>44</v>
      </c>
      <c r="C79" s="31"/>
      <c r="D79" s="31"/>
      <c r="E79" s="31"/>
      <c r="F79" s="61"/>
      <c r="G79" s="29"/>
    </row>
    <row r="80" spans="1:255" ht="11.25" customHeight="1" x14ac:dyDescent="0.25">
      <c r="B80" s="60" t="s">
        <v>69</v>
      </c>
      <c r="C80" s="31"/>
      <c r="D80" s="31"/>
      <c r="E80" s="31"/>
      <c r="F80" s="61"/>
      <c r="G80" s="29"/>
    </row>
    <row r="81" spans="2:7" ht="11.25" customHeight="1" x14ac:dyDescent="0.25">
      <c r="B81" s="60" t="s">
        <v>109</v>
      </c>
      <c r="C81" s="31"/>
      <c r="D81" s="31"/>
      <c r="E81" s="31"/>
      <c r="F81" s="61"/>
      <c r="G81" s="29"/>
    </row>
    <row r="82" spans="2:7" ht="11.25" customHeight="1" x14ac:dyDescent="0.25">
      <c r="B82" s="60" t="s">
        <v>45</v>
      </c>
      <c r="C82" s="31"/>
      <c r="D82" s="31"/>
      <c r="E82" s="31"/>
      <c r="F82" s="61"/>
      <c r="G82" s="29"/>
    </row>
    <row r="83" spans="2:7" ht="11.25" customHeight="1" x14ac:dyDescent="0.25">
      <c r="B83" s="60" t="s">
        <v>46</v>
      </c>
      <c r="C83" s="31"/>
      <c r="D83" s="31"/>
      <c r="E83" s="31"/>
      <c r="F83" s="61"/>
      <c r="G83" s="29"/>
    </row>
    <row r="84" spans="2:7" ht="11.25" customHeight="1" x14ac:dyDescent="0.25">
      <c r="B84" s="60" t="s">
        <v>47</v>
      </c>
      <c r="C84" s="31"/>
      <c r="D84" s="31"/>
      <c r="E84" s="31"/>
      <c r="F84" s="61"/>
      <c r="G84" s="29"/>
    </row>
    <row r="85" spans="2:7" ht="11.25" customHeight="1" thickBot="1" x14ac:dyDescent="0.3">
      <c r="B85" s="62" t="s">
        <v>108</v>
      </c>
      <c r="C85" s="63"/>
      <c r="D85" s="63"/>
      <c r="E85" s="63"/>
      <c r="F85" s="64"/>
      <c r="G85" s="29"/>
    </row>
    <row r="86" spans="2:7" ht="11.25" customHeight="1" x14ac:dyDescent="0.25">
      <c r="B86" s="55"/>
      <c r="C86" s="31"/>
      <c r="D86" s="31"/>
      <c r="E86" s="31"/>
      <c r="F86" s="31"/>
      <c r="G86" s="29"/>
    </row>
    <row r="87" spans="2:7" ht="11.25" customHeight="1" thickBot="1" x14ac:dyDescent="0.3">
      <c r="B87" s="79" t="s">
        <v>48</v>
      </c>
      <c r="C87" s="80"/>
      <c r="D87" s="54"/>
      <c r="E87" s="22"/>
      <c r="F87" s="22"/>
      <c r="G87" s="29"/>
    </row>
    <row r="88" spans="2:7" ht="11.25" customHeight="1" x14ac:dyDescent="0.25">
      <c r="B88" s="47" t="s">
        <v>35</v>
      </c>
      <c r="C88" s="23" t="s">
        <v>49</v>
      </c>
      <c r="D88" s="48" t="s">
        <v>50</v>
      </c>
      <c r="E88" s="22"/>
      <c r="F88" s="22"/>
      <c r="G88" s="29"/>
    </row>
    <row r="89" spans="2:7" ht="11.25" customHeight="1" x14ac:dyDescent="0.25">
      <c r="B89" s="49" t="s">
        <v>51</v>
      </c>
      <c r="C89" s="24">
        <f>+G27</f>
        <v>1058000</v>
      </c>
      <c r="D89" s="50">
        <f>(C89/C95)</f>
        <v>0.14595730103918178</v>
      </c>
      <c r="E89" s="22"/>
      <c r="F89" s="22"/>
      <c r="G89" s="29"/>
    </row>
    <row r="90" spans="2:7" ht="11.25" customHeight="1" x14ac:dyDescent="0.25">
      <c r="B90" s="49" t="s">
        <v>52</v>
      </c>
      <c r="C90" s="25">
        <v>0</v>
      </c>
      <c r="D90" s="50">
        <v>0</v>
      </c>
      <c r="E90" s="22"/>
      <c r="F90" s="22"/>
      <c r="G90" s="29"/>
    </row>
    <row r="91" spans="2:7" ht="11.25" customHeight="1" x14ac:dyDescent="0.25">
      <c r="B91" s="49" t="s">
        <v>53</v>
      </c>
      <c r="C91" s="24">
        <f>+G42</f>
        <v>272222.32</v>
      </c>
      <c r="D91" s="50">
        <f>(C91/C95)</f>
        <v>3.7554664565051493E-2</v>
      </c>
      <c r="E91" s="22"/>
      <c r="F91" s="22"/>
      <c r="G91" s="29"/>
    </row>
    <row r="92" spans="2:7" ht="11.25" customHeight="1" x14ac:dyDescent="0.25">
      <c r="B92" s="49" t="s">
        <v>26</v>
      </c>
      <c r="C92" s="24">
        <f>+G63</f>
        <v>3673297</v>
      </c>
      <c r="D92" s="50">
        <f>(C92/C95)</f>
        <v>0.50675285069501264</v>
      </c>
      <c r="E92" s="22"/>
      <c r="F92" s="22"/>
      <c r="G92" s="29"/>
    </row>
    <row r="93" spans="2:7" ht="11.25" customHeight="1" x14ac:dyDescent="0.25">
      <c r="B93" s="49" t="s">
        <v>54</v>
      </c>
      <c r="C93" s="26">
        <f>+G69</f>
        <v>1900000</v>
      </c>
      <c r="D93" s="50">
        <f>(C93/C95)</f>
        <v>0.26211613608170642</v>
      </c>
      <c r="E93" s="28"/>
      <c r="F93" s="28"/>
      <c r="G93" s="29"/>
    </row>
    <row r="94" spans="2:7" ht="11.25" customHeight="1" x14ac:dyDescent="0.25">
      <c r="B94" s="49" t="s">
        <v>55</v>
      </c>
      <c r="C94" s="26">
        <f>+G72</f>
        <v>345175.96600000001</v>
      </c>
      <c r="D94" s="50">
        <f>(C94/C95)</f>
        <v>4.7619047619047616E-2</v>
      </c>
      <c r="E94" s="28"/>
      <c r="F94" s="28"/>
      <c r="G94" s="29"/>
    </row>
    <row r="95" spans="2:7" ht="11.25" customHeight="1" thickBot="1" x14ac:dyDescent="0.3">
      <c r="B95" s="51" t="s">
        <v>56</v>
      </c>
      <c r="C95" s="52">
        <f>SUM(C89:C94)</f>
        <v>7248695.2860000003</v>
      </c>
      <c r="D95" s="53">
        <f>SUM(D89:D94)</f>
        <v>1</v>
      </c>
      <c r="E95" s="28"/>
      <c r="F95" s="28"/>
      <c r="G95" s="29"/>
    </row>
    <row r="96" spans="2:7" ht="11.25" customHeight="1" x14ac:dyDescent="0.25">
      <c r="B96" s="45"/>
      <c r="C96" s="34"/>
      <c r="D96" s="34"/>
      <c r="E96" s="34"/>
      <c r="F96" s="34"/>
      <c r="G96" s="29"/>
    </row>
    <row r="97" spans="2:7" ht="11.25" customHeight="1" x14ac:dyDescent="0.25">
      <c r="B97" s="46"/>
      <c r="C97" s="34"/>
      <c r="D97" s="34"/>
      <c r="E97" s="34"/>
      <c r="F97" s="34"/>
      <c r="G97" s="29"/>
    </row>
    <row r="98" spans="2:7" ht="11.25" customHeight="1" thickBot="1" x14ac:dyDescent="0.3">
      <c r="B98" s="66"/>
      <c r="C98" s="67" t="s">
        <v>110</v>
      </c>
      <c r="D98" s="68"/>
      <c r="E98" s="69"/>
      <c r="F98" s="27"/>
      <c r="G98" s="29"/>
    </row>
    <row r="99" spans="2:7" ht="11.25" customHeight="1" x14ac:dyDescent="0.25">
      <c r="B99" s="70" t="s">
        <v>71</v>
      </c>
      <c r="C99" s="128">
        <v>16000</v>
      </c>
      <c r="D99" s="128">
        <v>17000</v>
      </c>
      <c r="E99" s="129">
        <v>18000</v>
      </c>
      <c r="F99" s="65"/>
      <c r="G99" s="30"/>
    </row>
    <row r="100" spans="2:7" ht="11.25" customHeight="1" thickBot="1" x14ac:dyDescent="0.3">
      <c r="B100" s="51" t="s">
        <v>72</v>
      </c>
      <c r="C100" s="76">
        <f>(G73/C99)</f>
        <v>453.04345537500001</v>
      </c>
      <c r="D100" s="76">
        <f>(G73/D99)</f>
        <v>426.3938403529412</v>
      </c>
      <c r="E100" s="77">
        <f>(G73/E99)</f>
        <v>402.70529366666671</v>
      </c>
      <c r="F100" s="65"/>
      <c r="G100" s="30"/>
    </row>
    <row r="101" spans="2:7" ht="11.25" customHeight="1" x14ac:dyDescent="0.25">
      <c r="B101" s="56" t="s">
        <v>57</v>
      </c>
      <c r="C101" s="31"/>
      <c r="D101" s="31"/>
      <c r="E101" s="31"/>
      <c r="F101" s="31"/>
      <c r="G101" s="31"/>
    </row>
  </sheetData>
  <mergeCells count="9">
    <mergeCell ref="B87:C8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2023-02-06T18:11:33Z</dcterms:modified>
</cp:coreProperties>
</file>