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Repol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57" i="1"/>
  <c r="G54" i="1"/>
  <c r="G22" i="1" l="1"/>
  <c r="G23" i="1"/>
  <c r="G24" i="1"/>
  <c r="G25" i="1"/>
  <c r="G26" i="1"/>
  <c r="G27" i="1"/>
  <c r="G21" i="1"/>
  <c r="G28" i="1" l="1"/>
  <c r="C87" i="1" s="1"/>
  <c r="G38" i="1"/>
  <c r="G39" i="1"/>
  <c r="G40" i="1"/>
  <c r="G41" i="1"/>
  <c r="G42" i="1"/>
  <c r="G37" i="1"/>
  <c r="G52" i="1"/>
  <c r="G53" i="1"/>
  <c r="G56" i="1"/>
  <c r="G59" i="1"/>
  <c r="G61" i="1"/>
  <c r="G47" i="1"/>
  <c r="G43" i="1" l="1"/>
  <c r="C89" i="1" s="1"/>
  <c r="G67" i="1" l="1"/>
  <c r="G68" i="1" s="1"/>
  <c r="C91" i="1" s="1"/>
  <c r="G50" i="1"/>
  <c r="G49" i="1"/>
  <c r="G12" i="1"/>
  <c r="G73" i="1" s="1"/>
  <c r="G63" i="1" l="1"/>
  <c r="C90" i="1" s="1"/>
  <c r="G70" i="1" l="1"/>
  <c r="G71" i="1" s="1"/>
  <c r="G72" i="1" s="1"/>
  <c r="G74" i="1" s="1"/>
  <c r="C92" i="1" l="1"/>
  <c r="C93" i="1" s="1"/>
  <c r="C98" i="1"/>
  <c r="E98" i="1"/>
  <c r="D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<sst xmlns="http://schemas.openxmlformats.org/spreadsheetml/2006/main" count="175" uniqueCount="122">
  <si>
    <t>RUBRO O CULTIVO</t>
  </si>
  <si>
    <t>REPOLLO</t>
  </si>
  <si>
    <t>RENDIMIENTO (Un/Há.)</t>
  </si>
  <si>
    <t>VARIEDAD</t>
  </si>
  <si>
    <t>SAVOY ACE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</si>
  <si>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</si>
  <si>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</si>
  <si>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</si>
  <si>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</si>
  <si>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</si>
  <si>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</si>
  <si>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</si>
  <si>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</si>
  <si>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</si>
  <si>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</si>
  <si>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</si>
  <si>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</si>
  <si>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</si>
  <si>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</si>
  <si>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LLUVIAS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</si>
  <si>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</si>
  <si>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</si>
  <si>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</si>
  <si>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</si>
  <si>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</si>
  <si>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</si>
  <si>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</si>
  <si>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</si>
  <si>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TRANSPLANTE</t>
  </si>
  <si>
    <t>JH</t>
  </si>
  <si>
    <t>ENERO-FEBRERO</t>
  </si>
  <si>
    <t>APLIC. FERTILIZANTE</t>
  </si>
  <si>
    <t>FEBRERO-ABRIL</t>
  </si>
  <si>
    <t>PALEO ACEQUIA</t>
  </si>
  <si>
    <t>ENERO</t>
  </si>
  <si>
    <t>APLIC PESTICIDA</t>
  </si>
  <si>
    <t>ENERO-ABRIL</t>
  </si>
  <si>
    <t>RIEGOS</t>
  </si>
  <si>
    <t>ENERO-MAYO</t>
  </si>
  <si>
    <t>LIMPIEZA MANUAL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</si>
  <si>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</si>
  <si>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</si>
  <si>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</si>
  <si>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</si>
  <si>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</si>
  <si>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</si>
  <si>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</si>
  <si>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</si>
  <si>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DIC-ENERO</t>
  </si>
  <si>
    <t>RASTRAJES(2)</t>
  </si>
  <si>
    <t>ACEQUIADURA</t>
  </si>
  <si>
    <t>ENERO-MARZO</t>
  </si>
  <si>
    <t>CULTIVACION Y FERT.</t>
  </si>
  <si>
    <t>Subtotal Costo Maquinaria</t>
  </si>
  <si>
    <t>INSUMOS</t>
  </si>
  <si>
    <t>Insumos</t>
  </si>
  <si>
    <t>Unidad (Kg/l/u)</t>
  </si>
  <si>
    <t>Cantidad (Kg/l/u)/HA</t>
  </si>
  <si>
    <t>PLANTAS</t>
  </si>
  <si>
    <t>PLANTULAS</t>
  </si>
  <si>
    <t>FERTILIZANTES</t>
  </si>
  <si>
    <t>UREA</t>
  </si>
  <si>
    <t>KG</t>
  </si>
  <si>
    <t>MARZO-ABRIL</t>
  </si>
  <si>
    <t>MEZCLA N P K</t>
  </si>
  <si>
    <t>FEBRERO</t>
  </si>
  <si>
    <t>INSECTICIDAS</t>
  </si>
  <si>
    <t>MURALLA DELTA</t>
  </si>
  <si>
    <t>LIT</t>
  </si>
  <si>
    <t>ZERO</t>
  </si>
  <si>
    <t>MARZO-MAYO</t>
  </si>
  <si>
    <t>KARATE PLUS</t>
  </si>
  <si>
    <t>HERBICIDAS</t>
  </si>
  <si>
    <t>DUAL GOLD 960</t>
  </si>
  <si>
    <t>H1 SUPER</t>
  </si>
  <si>
    <t>MARZO</t>
  </si>
  <si>
    <t>FUNGUICIDAS</t>
  </si>
  <si>
    <t>POLYBEN</t>
  </si>
  <si>
    <t>FERTILIZANTE FOLIAR</t>
  </si>
  <si>
    <t>FOSFIMAX 40-20</t>
  </si>
  <si>
    <t>FRUTALIV</t>
  </si>
  <si>
    <t>Subtotal Insumos</t>
  </si>
  <si>
    <t>OTROS</t>
  </si>
  <si>
    <t>Item</t>
  </si>
  <si>
    <t>Cantidad (Kg/l/u)</t>
  </si>
  <si>
    <t xml:space="preserve">ANALISIS DE SUELOS </t>
  </si>
  <si>
    <t>UNIDAD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</si>
  <si>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</si>
  <si>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</si>
  <si>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</si>
  <si>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</si>
  <si>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</si>
  <si>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</si>
  <si>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</si>
  <si>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</si>
  <si>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</si>
  <si>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</si>
  <si>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</si>
  <si>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</si>
  <si>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</si>
  <si>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</si>
  <si>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</si>
  <si>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</si>
  <si>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</si>
  <si>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</si>
  <si>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</si>
  <si>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</si>
  <si>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</si>
  <si>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</si>
  <si>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</si>
  <si>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</si>
  <si>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</si>
  <si>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</si>
  <si>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</si>
  <si>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</si>
  <si>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</si>
  <si>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PLANTAC. Y FERT.(2)</t>
  </si>
  <si>
    <t>APLICACIÓN FITOSAN (2)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</si>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</sst>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3" fillId="0" borderId="10" xfId="3" applyFont="1" applyBorder="1" applyAlignment="1">
      <alignment horizontal="left" wrapText="1"/>
    </xf>
    <xf numFmtId="0" fontId="3" fillId="0" borderId="10" xfId="3" applyFont="1" applyBorder="1" applyAlignment="1">
      <alignment horizontal="center" wrapText="1"/>
    </xf>
    <xf numFmtId="168" fontId="3" fillId="0" borderId="10" xfId="4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 wrapText="1"/>
    </xf>
    <xf numFmtId="41" fontId="3" fillId="2" borderId="10" xfId="5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7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6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5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167" fontId="3" fillId="2" borderId="10" xfId="0" applyNumberFormat="1" applyFont="1" applyFill="1" applyBorder="1"/>
    <xf numFmtId="0" fontId="3" fillId="2" borderId="10" xfId="0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794951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66" zoomScaleNormal="166" workbookViewId="0">
      <selection activeCell="D15" sqref="D15"/>
    </sheetView>
  </sheetViews>
  <sheetFormatPr baseColWidth="10" defaultColWidth="10.85546875" defaultRowHeight="11.25" customHeight="1"/>
  <cols>
    <col min="1" max="1" width="11.28515625" style="2" customWidth="1"/>
    <col min="2" max="2" width="21.85546875" style="2" customWidth="1"/>
    <col min="3" max="3" width="18.28515625" style="2" customWidth="1"/>
    <col min="4" max="4" width="9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5" t="s">
        <v>0</v>
      </c>
      <c r="C9" s="106" t="s">
        <v>1</v>
      </c>
      <c r="D9" s="32"/>
      <c r="E9" s="115" t="s">
        <v>2</v>
      </c>
      <c r="F9" s="116"/>
      <c r="G9" s="107">
        <v>25000</v>
      </c>
    </row>
    <row r="10" spans="1:7" ht="15">
      <c r="A10" s="3"/>
      <c r="B10" s="25" t="s">
        <v>3</v>
      </c>
      <c r="C10" s="26" t="s">
        <v>4</v>
      </c>
      <c r="D10" s="33"/>
      <c r="E10" s="113" t="s">
        <v>5</v>
      </c>
      <c r="F10" s="114"/>
      <c r="G10" s="27" t="s">
        <v>6</v>
      </c>
    </row>
    <row r="11" spans="1:7" ht="15">
      <c r="A11" s="3"/>
      <c r="B11" s="25" t="s">
        <v>7</v>
      </c>
      <c r="C11" s="27" t="s">
        <v>8</v>
      </c>
      <c r="D11" s="33"/>
      <c r="E11" s="113" t="s">
        <v>9</v>
      </c>
      <c r="F11" s="114"/>
      <c r="G11" s="108">
        <v>350</v>
      </c>
    </row>
    <row r="12" spans="1:7" ht="11.25" customHeight="1">
      <c r="A12" s="3"/>
      <c r="B12" s="25" t="s">
        <v>10</v>
      </c>
      <c r="C12" s="28" t="s">
        <v>118</v>
      </c>
      <c r="D12" s="33"/>
      <c r="E12" s="22" t="s">
        <v>11</v>
      </c>
      <c r="F12" s="24"/>
      <c r="G12" s="12">
        <f>(G9*G11)</f>
        <v>8750000</v>
      </c>
    </row>
    <row r="13" spans="1:7" ht="11.25" customHeight="1">
      <c r="A13" s="3"/>
      <c r="B13" s="25" t="s">
        <v>12</v>
      </c>
      <c r="C13" s="28" t="s">
        <v>119</v>
      </c>
      <c r="D13" s="33"/>
      <c r="E13" s="113" t="s">
        <v>13</v>
      </c>
      <c r="F13" s="114"/>
      <c r="G13" s="27" t="s">
        <v>14</v>
      </c>
    </row>
    <row r="14" spans="1:7" ht="29.25" customHeight="1">
      <c r="A14" s="3"/>
      <c r="B14" s="25" t="s">
        <v>15</v>
      </c>
      <c r="C14" s="28" t="s">
        <v>120</v>
      </c>
      <c r="D14" s="33"/>
      <c r="E14" s="113" t="s">
        <v>16</v>
      </c>
      <c r="F14" s="114"/>
      <c r="G14" s="27" t="s">
        <v>6</v>
      </c>
    </row>
    <row r="15" spans="1:7" ht="12" customHeight="1">
      <c r="A15" s="3"/>
      <c r="B15" s="25" t="s">
        <v>17</v>
      </c>
      <c r="C15" s="27" t="s">
        <v>121</v>
      </c>
      <c r="D15" s="33"/>
      <c r="E15" s="117" t="s">
        <v>18</v>
      </c>
      <c r="F15" s="118"/>
      <c r="G15" s="28" t="s">
        <v>19</v>
      </c>
    </row>
    <row r="16" spans="1:7" ht="12" customHeight="1">
      <c r="A16" s="3"/>
      <c r="B16" s="54"/>
      <c r="C16" s="55"/>
      <c r="D16" s="33"/>
      <c r="E16" s="33"/>
      <c r="F16" s="33"/>
      <c r="G16" s="56"/>
    </row>
    <row r="17" spans="1:255" ht="12" customHeight="1">
      <c r="A17" s="3"/>
      <c r="B17" s="119" t="s">
        <v>20</v>
      </c>
      <c r="C17" s="120"/>
      <c r="D17" s="120"/>
      <c r="E17" s="120"/>
      <c r="F17" s="120"/>
      <c r="G17" s="120"/>
    </row>
    <row r="18" spans="1:255" ht="12" customHeight="1">
      <c r="A18" s="3"/>
      <c r="B18" s="32"/>
      <c r="C18" s="37"/>
      <c r="D18" s="37"/>
      <c r="E18" s="37"/>
      <c r="F18" s="32"/>
      <c r="G18" s="32"/>
    </row>
    <row r="19" spans="1:255" s="5" customFormat="1" ht="12" customHeight="1">
      <c r="A19" s="34"/>
      <c r="B19" s="93" t="s">
        <v>21</v>
      </c>
      <c r="C19" s="38"/>
      <c r="D19" s="38"/>
      <c r="E19" s="38"/>
      <c r="F19" s="38"/>
      <c r="G19" s="38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5" customFormat="1" ht="24" customHeight="1">
      <c r="A20" s="34"/>
      <c r="B20" s="97" t="s">
        <v>22</v>
      </c>
      <c r="C20" s="97" t="s">
        <v>23</v>
      </c>
      <c r="D20" s="97" t="s">
        <v>24</v>
      </c>
      <c r="E20" s="97" t="s">
        <v>25</v>
      </c>
      <c r="F20" s="97" t="s">
        <v>26</v>
      </c>
      <c r="G20" s="97" t="s">
        <v>27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>
      <c r="A21" s="3"/>
      <c r="B21" s="10" t="s">
        <v>28</v>
      </c>
      <c r="C21" s="8" t="s">
        <v>29</v>
      </c>
      <c r="D21" s="29">
        <v>5</v>
      </c>
      <c r="E21" s="8" t="s">
        <v>30</v>
      </c>
      <c r="F21" s="9">
        <v>35000</v>
      </c>
      <c r="G21" s="9">
        <f>D21*F21</f>
        <v>175000</v>
      </c>
      <c r="H21" s="35"/>
    </row>
    <row r="22" spans="1:255" ht="12.75" customHeight="1">
      <c r="A22" s="3"/>
      <c r="B22" s="7" t="s">
        <v>31</v>
      </c>
      <c r="C22" s="8" t="s">
        <v>29</v>
      </c>
      <c r="D22" s="8">
        <v>5</v>
      </c>
      <c r="E22" s="8" t="s">
        <v>32</v>
      </c>
      <c r="F22" s="9">
        <v>35000</v>
      </c>
      <c r="G22" s="9">
        <f t="shared" ref="G22:G27" si="0">D22*F22</f>
        <v>175000</v>
      </c>
    </row>
    <row r="23" spans="1:255" ht="15">
      <c r="A23" s="3"/>
      <c r="B23" s="7" t="s">
        <v>33</v>
      </c>
      <c r="C23" s="8" t="s">
        <v>29</v>
      </c>
      <c r="D23" s="8">
        <v>2</v>
      </c>
      <c r="E23" s="8" t="s">
        <v>34</v>
      </c>
      <c r="F23" s="9">
        <v>35000</v>
      </c>
      <c r="G23" s="9">
        <f t="shared" si="0"/>
        <v>70000</v>
      </c>
      <c r="H23" s="35"/>
    </row>
    <row r="24" spans="1:255" ht="12.75" customHeight="1">
      <c r="A24" s="3"/>
      <c r="B24" s="7" t="s">
        <v>35</v>
      </c>
      <c r="C24" s="8" t="s">
        <v>29</v>
      </c>
      <c r="D24" s="8">
        <v>3</v>
      </c>
      <c r="E24" s="8" t="s">
        <v>36</v>
      </c>
      <c r="F24" s="9">
        <v>35000</v>
      </c>
      <c r="G24" s="9">
        <f t="shared" si="0"/>
        <v>105000</v>
      </c>
      <c r="H24" s="35"/>
    </row>
    <row r="25" spans="1:255" ht="12.75" customHeight="1">
      <c r="A25" s="3"/>
      <c r="B25" s="10" t="s">
        <v>37</v>
      </c>
      <c r="C25" s="8" t="s">
        <v>29</v>
      </c>
      <c r="D25" s="29">
        <v>6</v>
      </c>
      <c r="E25" s="8" t="s">
        <v>38</v>
      </c>
      <c r="F25" s="9">
        <v>35000</v>
      </c>
      <c r="G25" s="9">
        <f t="shared" si="0"/>
        <v>210000</v>
      </c>
      <c r="H25" s="35"/>
    </row>
    <row r="26" spans="1:255" ht="12.75" customHeight="1">
      <c r="A26" s="3"/>
      <c r="B26" s="10" t="s">
        <v>39</v>
      </c>
      <c r="C26" s="8" t="s">
        <v>29</v>
      </c>
      <c r="D26" s="29">
        <v>6</v>
      </c>
      <c r="E26" s="8" t="s">
        <v>38</v>
      </c>
      <c r="F26" s="9">
        <v>35000</v>
      </c>
      <c r="G26" s="9">
        <f t="shared" si="0"/>
        <v>210000</v>
      </c>
      <c r="H26" s="35"/>
    </row>
    <row r="27" spans="1:255" ht="12.75" customHeight="1">
      <c r="A27" s="3"/>
      <c r="B27" s="10" t="s">
        <v>40</v>
      </c>
      <c r="C27" s="8" t="s">
        <v>29</v>
      </c>
      <c r="D27" s="29">
        <v>25</v>
      </c>
      <c r="E27" s="29" t="s">
        <v>6</v>
      </c>
      <c r="F27" s="9">
        <v>35000</v>
      </c>
      <c r="G27" s="9">
        <f t="shared" si="0"/>
        <v>875000</v>
      </c>
      <c r="H27" s="35"/>
    </row>
    <row r="28" spans="1:255" s="5" customFormat="1" ht="12.75" customHeight="1">
      <c r="A28" s="34"/>
      <c r="B28" s="96" t="s">
        <v>41</v>
      </c>
      <c r="C28" s="101"/>
      <c r="D28" s="101"/>
      <c r="E28" s="101"/>
      <c r="F28" s="102"/>
      <c r="G28" s="100">
        <f>SUM(G21:G27)</f>
        <v>1820000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5" customFormat="1" ht="12" customHeight="1">
      <c r="A29" s="34"/>
      <c r="B29" s="39"/>
      <c r="C29" s="39"/>
      <c r="D29" s="39"/>
      <c r="E29" s="39"/>
      <c r="F29" s="40"/>
      <c r="G29" s="40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5" customFormat="1" ht="12" customHeight="1">
      <c r="A30" s="34"/>
      <c r="B30" s="93" t="s">
        <v>42</v>
      </c>
      <c r="C30" s="41"/>
      <c r="D30" s="41"/>
      <c r="E30" s="41"/>
      <c r="F30" s="38"/>
      <c r="G30" s="38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5" customFormat="1" ht="24" customHeight="1">
      <c r="A31" s="34"/>
      <c r="B31" s="94" t="s">
        <v>22</v>
      </c>
      <c r="C31" s="97" t="s">
        <v>23</v>
      </c>
      <c r="D31" s="97" t="s">
        <v>43</v>
      </c>
      <c r="E31" s="94" t="s">
        <v>25</v>
      </c>
      <c r="F31" s="97" t="s">
        <v>26</v>
      </c>
      <c r="G31" s="94" t="s">
        <v>27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5" customFormat="1" ht="12" customHeight="1">
      <c r="A32" s="34"/>
      <c r="B32" s="109" t="s">
        <v>44</v>
      </c>
      <c r="C32" s="104"/>
      <c r="D32" s="104"/>
      <c r="E32" s="104"/>
      <c r="F32" s="103"/>
      <c r="G32" s="103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5" customFormat="1" ht="12" customHeight="1">
      <c r="A33" s="34"/>
      <c r="B33" s="96" t="s">
        <v>45</v>
      </c>
      <c r="C33" s="101"/>
      <c r="D33" s="101"/>
      <c r="E33" s="101"/>
      <c r="F33" s="102"/>
      <c r="G33" s="102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5" customFormat="1" ht="12" customHeight="1">
      <c r="A34" s="34"/>
      <c r="B34" s="39"/>
      <c r="C34" s="39"/>
      <c r="D34" s="39"/>
      <c r="E34" s="39"/>
      <c r="F34" s="40"/>
      <c r="G34" s="40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5" customFormat="1" ht="12" customHeight="1">
      <c r="A35" s="34"/>
      <c r="B35" s="93" t="s">
        <v>46</v>
      </c>
      <c r="C35" s="41"/>
      <c r="D35" s="41"/>
      <c r="E35" s="41"/>
      <c r="F35" s="38"/>
      <c r="G35" s="38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5" customFormat="1" ht="24" customHeight="1">
      <c r="A36" s="34"/>
      <c r="B36" s="94" t="s">
        <v>22</v>
      </c>
      <c r="C36" s="94" t="s">
        <v>23</v>
      </c>
      <c r="D36" s="94" t="s">
        <v>43</v>
      </c>
      <c r="E36" s="94" t="s">
        <v>25</v>
      </c>
      <c r="F36" s="97" t="s">
        <v>26</v>
      </c>
      <c r="G36" s="94" t="s">
        <v>27</v>
      </c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>
      <c r="A37" s="3"/>
      <c r="B37" s="13" t="s">
        <v>47</v>
      </c>
      <c r="C37" s="11" t="s">
        <v>115</v>
      </c>
      <c r="D37" s="30">
        <v>1</v>
      </c>
      <c r="E37" s="11" t="s">
        <v>48</v>
      </c>
      <c r="F37" s="31">
        <v>75000</v>
      </c>
      <c r="G37" s="12">
        <f>D37*F37</f>
        <v>75000</v>
      </c>
    </row>
    <row r="38" spans="1:255" ht="12.75" customHeight="1">
      <c r="A38" s="3"/>
      <c r="B38" s="13" t="s">
        <v>49</v>
      </c>
      <c r="C38" s="11" t="s">
        <v>115</v>
      </c>
      <c r="D38" s="30">
        <v>2</v>
      </c>
      <c r="E38" s="11" t="s">
        <v>30</v>
      </c>
      <c r="F38" s="31">
        <v>55000</v>
      </c>
      <c r="G38" s="12">
        <f t="shared" ref="G38:G42" si="1">D38*F38</f>
        <v>110000</v>
      </c>
    </row>
    <row r="39" spans="1:255" ht="12.75" customHeight="1">
      <c r="A39" s="3"/>
      <c r="B39" s="13" t="s">
        <v>116</v>
      </c>
      <c r="C39" s="11" t="s">
        <v>115</v>
      </c>
      <c r="D39" s="30">
        <v>2</v>
      </c>
      <c r="E39" s="11" t="s">
        <v>30</v>
      </c>
      <c r="F39" s="31">
        <v>50000</v>
      </c>
      <c r="G39" s="12">
        <f t="shared" si="1"/>
        <v>100000</v>
      </c>
    </row>
    <row r="40" spans="1:255" ht="12.75" customHeight="1">
      <c r="A40" s="3"/>
      <c r="B40" s="13" t="s">
        <v>50</v>
      </c>
      <c r="C40" s="11" t="s">
        <v>115</v>
      </c>
      <c r="D40" s="30">
        <v>1</v>
      </c>
      <c r="E40" s="11" t="s">
        <v>51</v>
      </c>
      <c r="F40" s="31">
        <v>25000</v>
      </c>
      <c r="G40" s="12">
        <f t="shared" si="1"/>
        <v>25000</v>
      </c>
    </row>
    <row r="41" spans="1:255" ht="12.75" customHeight="1">
      <c r="A41" s="3"/>
      <c r="B41" s="13" t="s">
        <v>52</v>
      </c>
      <c r="C41" s="11" t="s">
        <v>115</v>
      </c>
      <c r="D41" s="30">
        <v>1</v>
      </c>
      <c r="E41" s="11" t="s">
        <v>36</v>
      </c>
      <c r="F41" s="31">
        <v>40000</v>
      </c>
      <c r="G41" s="12">
        <f t="shared" si="1"/>
        <v>40000</v>
      </c>
    </row>
    <row r="42" spans="1:255" ht="12.75" customHeight="1">
      <c r="A42" s="3"/>
      <c r="B42" s="13" t="s">
        <v>117</v>
      </c>
      <c r="C42" s="11" t="s">
        <v>115</v>
      </c>
      <c r="D42" s="30">
        <v>2</v>
      </c>
      <c r="E42" s="11" t="s">
        <v>38</v>
      </c>
      <c r="F42" s="31">
        <v>25000</v>
      </c>
      <c r="G42" s="12">
        <f t="shared" si="1"/>
        <v>50000</v>
      </c>
    </row>
    <row r="43" spans="1:255" s="5" customFormat="1" ht="12.75" customHeight="1">
      <c r="A43" s="34"/>
      <c r="B43" s="96" t="s">
        <v>53</v>
      </c>
      <c r="C43" s="101"/>
      <c r="D43" s="101"/>
      <c r="E43" s="101"/>
      <c r="F43" s="102"/>
      <c r="G43" s="100">
        <f>SUM(G37:G42)</f>
        <v>400000</v>
      </c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5" customFormat="1" ht="12" customHeight="1">
      <c r="A44" s="34"/>
      <c r="B44" s="39"/>
      <c r="C44" s="39"/>
      <c r="D44" s="39"/>
      <c r="E44" s="39"/>
      <c r="F44" s="40"/>
      <c r="G44" s="40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5" customFormat="1" ht="12" customHeight="1">
      <c r="A45" s="34"/>
      <c r="B45" s="93" t="s">
        <v>54</v>
      </c>
      <c r="C45" s="41"/>
      <c r="D45" s="41"/>
      <c r="E45" s="41"/>
      <c r="F45" s="38"/>
      <c r="G45" s="38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5" customFormat="1" ht="24" customHeight="1">
      <c r="A46" s="34"/>
      <c r="B46" s="97" t="s">
        <v>55</v>
      </c>
      <c r="C46" s="97" t="s">
        <v>56</v>
      </c>
      <c r="D46" s="97" t="s">
        <v>57</v>
      </c>
      <c r="E46" s="97" t="s">
        <v>25</v>
      </c>
      <c r="F46" s="97" t="s">
        <v>26</v>
      </c>
      <c r="G46" s="97" t="s">
        <v>27</v>
      </c>
      <c r="H46" s="6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>
      <c r="A47" s="3"/>
      <c r="B47" s="17" t="s">
        <v>58</v>
      </c>
      <c r="C47" s="15" t="s">
        <v>59</v>
      </c>
      <c r="D47" s="110">
        <v>30000</v>
      </c>
      <c r="E47" s="15" t="s">
        <v>30</v>
      </c>
      <c r="F47" s="16">
        <v>70</v>
      </c>
      <c r="G47" s="110">
        <f>D47*F47</f>
        <v>2100000</v>
      </c>
      <c r="K47" s="2"/>
    </row>
    <row r="48" spans="1:255" ht="12.75" customHeight="1">
      <c r="A48" s="3"/>
      <c r="B48" s="17" t="s">
        <v>60</v>
      </c>
      <c r="C48" s="14"/>
      <c r="D48" s="14"/>
      <c r="E48" s="14"/>
      <c r="F48" s="14"/>
      <c r="G48" s="14"/>
      <c r="K48" s="2"/>
    </row>
    <row r="49" spans="1:7" ht="12.75" customHeight="1">
      <c r="A49" s="3"/>
      <c r="B49" s="13" t="s">
        <v>61</v>
      </c>
      <c r="C49" s="18" t="s">
        <v>62</v>
      </c>
      <c r="D49" s="19">
        <v>400</v>
      </c>
      <c r="E49" s="18" t="s">
        <v>63</v>
      </c>
      <c r="F49" s="20">
        <v>1000</v>
      </c>
      <c r="G49" s="20">
        <f>(D49*F49)</f>
        <v>400000</v>
      </c>
    </row>
    <row r="50" spans="1:7" ht="12.75" customHeight="1">
      <c r="A50" s="3"/>
      <c r="B50" s="13" t="s">
        <v>64</v>
      </c>
      <c r="C50" s="18" t="s">
        <v>62</v>
      </c>
      <c r="D50" s="19">
        <v>400</v>
      </c>
      <c r="E50" s="18" t="s">
        <v>65</v>
      </c>
      <c r="F50" s="20">
        <v>1140</v>
      </c>
      <c r="G50" s="20">
        <f>(D50*F50)</f>
        <v>456000</v>
      </c>
    </row>
    <row r="51" spans="1:7" ht="12.75" customHeight="1">
      <c r="A51" s="3"/>
      <c r="B51" s="21" t="s">
        <v>66</v>
      </c>
      <c r="C51" s="18"/>
      <c r="D51" s="19"/>
      <c r="E51" s="18"/>
      <c r="F51" s="20"/>
      <c r="G51" s="20"/>
    </row>
    <row r="52" spans="1:7" ht="12.75" customHeight="1">
      <c r="A52" s="3"/>
      <c r="B52" s="22" t="s">
        <v>67</v>
      </c>
      <c r="C52" s="23" t="s">
        <v>68</v>
      </c>
      <c r="D52" s="24">
        <v>1</v>
      </c>
      <c r="E52" s="18" t="s">
        <v>51</v>
      </c>
      <c r="F52" s="20">
        <v>71200</v>
      </c>
      <c r="G52" s="20">
        <f t="shared" ref="G52:G62" si="2">(D52*F52)</f>
        <v>71200</v>
      </c>
    </row>
    <row r="53" spans="1:7" ht="12.75" customHeight="1">
      <c r="A53" s="3"/>
      <c r="B53" s="22" t="s">
        <v>69</v>
      </c>
      <c r="C53" s="23" t="s">
        <v>68</v>
      </c>
      <c r="D53" s="24">
        <v>0.5</v>
      </c>
      <c r="E53" s="18" t="s">
        <v>70</v>
      </c>
      <c r="F53" s="20">
        <v>56000</v>
      </c>
      <c r="G53" s="20">
        <f t="shared" si="2"/>
        <v>28000</v>
      </c>
    </row>
    <row r="54" spans="1:7" ht="12.75" customHeight="1">
      <c r="A54" s="3"/>
      <c r="B54" s="22" t="s">
        <v>71</v>
      </c>
      <c r="C54" s="23" t="s">
        <v>68</v>
      </c>
      <c r="D54" s="24">
        <v>1</v>
      </c>
      <c r="E54" s="18" t="s">
        <v>70</v>
      </c>
      <c r="F54" s="20">
        <v>49000</v>
      </c>
      <c r="G54" s="20">
        <f t="shared" si="2"/>
        <v>49000</v>
      </c>
    </row>
    <row r="55" spans="1:7" ht="12.75" customHeight="1">
      <c r="A55" s="3"/>
      <c r="B55" s="21" t="s">
        <v>72</v>
      </c>
      <c r="C55" s="23"/>
      <c r="D55" s="24"/>
      <c r="E55" s="23"/>
      <c r="F55" s="20"/>
      <c r="G55" s="20"/>
    </row>
    <row r="56" spans="1:7" ht="12.75" customHeight="1">
      <c r="A56" s="3"/>
      <c r="B56" s="22" t="s">
        <v>73</v>
      </c>
      <c r="C56" s="23" t="s">
        <v>68</v>
      </c>
      <c r="D56" s="24">
        <v>1.5</v>
      </c>
      <c r="E56" s="23" t="s">
        <v>65</v>
      </c>
      <c r="F56" s="20">
        <v>47000</v>
      </c>
      <c r="G56" s="20">
        <f t="shared" si="2"/>
        <v>70500</v>
      </c>
    </row>
    <row r="57" spans="1:7" ht="12.75" customHeight="1">
      <c r="A57" s="3"/>
      <c r="B57" s="22" t="s">
        <v>74</v>
      </c>
      <c r="C57" s="23" t="s">
        <v>68</v>
      </c>
      <c r="D57" s="24">
        <v>2</v>
      </c>
      <c r="E57" s="23" t="s">
        <v>75</v>
      </c>
      <c r="F57" s="20">
        <v>47000</v>
      </c>
      <c r="G57" s="20">
        <f t="shared" si="2"/>
        <v>94000</v>
      </c>
    </row>
    <row r="58" spans="1:7" ht="12.75" customHeight="1">
      <c r="A58" s="3"/>
      <c r="B58" s="21" t="s">
        <v>76</v>
      </c>
      <c r="C58" s="23"/>
      <c r="D58" s="24"/>
      <c r="E58" s="23"/>
      <c r="F58" s="20"/>
      <c r="G58" s="20"/>
    </row>
    <row r="59" spans="1:7" ht="12.75" customHeight="1">
      <c r="A59" s="3"/>
      <c r="B59" s="22" t="s">
        <v>77</v>
      </c>
      <c r="C59" s="23" t="s">
        <v>62</v>
      </c>
      <c r="D59" s="24">
        <v>2</v>
      </c>
      <c r="E59" s="23" t="s">
        <v>63</v>
      </c>
      <c r="F59" s="20">
        <v>21900</v>
      </c>
      <c r="G59" s="20">
        <f t="shared" si="2"/>
        <v>43800</v>
      </c>
    </row>
    <row r="60" spans="1:7" ht="12.75" customHeight="1">
      <c r="A60" s="3"/>
      <c r="B60" s="21" t="s">
        <v>78</v>
      </c>
      <c r="C60" s="18"/>
      <c r="D60" s="19"/>
      <c r="E60" s="18"/>
      <c r="F60" s="20"/>
      <c r="G60" s="20"/>
    </row>
    <row r="61" spans="1:7" ht="12.75" customHeight="1">
      <c r="A61" s="3"/>
      <c r="B61" s="22" t="s">
        <v>79</v>
      </c>
      <c r="C61" s="18" t="s">
        <v>68</v>
      </c>
      <c r="D61" s="19">
        <v>5</v>
      </c>
      <c r="E61" s="18" t="s">
        <v>36</v>
      </c>
      <c r="F61" s="20">
        <v>11000</v>
      </c>
      <c r="G61" s="20">
        <f t="shared" si="2"/>
        <v>55000</v>
      </c>
    </row>
    <row r="62" spans="1:7" ht="12.75" customHeight="1">
      <c r="A62" s="3"/>
      <c r="B62" s="22" t="s">
        <v>80</v>
      </c>
      <c r="C62" s="18" t="s">
        <v>68</v>
      </c>
      <c r="D62" s="19">
        <v>4</v>
      </c>
      <c r="E62" s="18" t="s">
        <v>36</v>
      </c>
      <c r="F62" s="20">
        <v>14500</v>
      </c>
      <c r="G62" s="20">
        <f t="shared" si="2"/>
        <v>58000</v>
      </c>
    </row>
    <row r="63" spans="1:7" ht="13.5" customHeight="1">
      <c r="A63" s="3"/>
      <c r="B63" s="96" t="s">
        <v>81</v>
      </c>
      <c r="C63" s="98"/>
      <c r="D63" s="98"/>
      <c r="E63" s="98"/>
      <c r="F63" s="99"/>
      <c r="G63" s="100">
        <f>SUM(G47:G62)</f>
        <v>3425500</v>
      </c>
    </row>
    <row r="64" spans="1:7" ht="12" customHeight="1">
      <c r="A64" s="3"/>
      <c r="B64" s="32"/>
      <c r="C64" s="32"/>
      <c r="D64" s="32"/>
      <c r="E64" s="42"/>
      <c r="F64" s="36"/>
      <c r="G64" s="36"/>
    </row>
    <row r="65" spans="1:255" ht="12" customHeight="1">
      <c r="A65" s="3"/>
      <c r="B65" s="93" t="s">
        <v>82</v>
      </c>
      <c r="C65" s="43"/>
      <c r="D65" s="43"/>
      <c r="E65" s="43"/>
      <c r="F65" s="44"/>
      <c r="G65" s="44"/>
    </row>
    <row r="66" spans="1:255" ht="24" customHeight="1">
      <c r="A66" s="3"/>
      <c r="B66" s="94" t="s">
        <v>83</v>
      </c>
      <c r="C66" s="97" t="s">
        <v>56</v>
      </c>
      <c r="D66" s="97" t="s">
        <v>84</v>
      </c>
      <c r="E66" s="94" t="s">
        <v>25</v>
      </c>
      <c r="F66" s="97" t="s">
        <v>26</v>
      </c>
      <c r="G66" s="94" t="s">
        <v>27</v>
      </c>
    </row>
    <row r="67" spans="1:255" ht="12.75" customHeight="1">
      <c r="A67" s="3"/>
      <c r="B67" s="95" t="s">
        <v>85</v>
      </c>
      <c r="C67" s="18" t="s">
        <v>86</v>
      </c>
      <c r="D67" s="20">
        <v>1</v>
      </c>
      <c r="E67" s="11" t="s">
        <v>87</v>
      </c>
      <c r="F67" s="20">
        <v>33515</v>
      </c>
      <c r="G67" s="20">
        <f>(D67*F67)</f>
        <v>33515</v>
      </c>
    </row>
    <row r="68" spans="1:255" ht="13.5" customHeight="1">
      <c r="A68" s="3"/>
      <c r="B68" s="96" t="s">
        <v>88</v>
      </c>
      <c r="C68" s="98"/>
      <c r="D68" s="98"/>
      <c r="E68" s="98"/>
      <c r="F68" s="99"/>
      <c r="G68" s="100">
        <f>SUM(G67:G67)</f>
        <v>33515</v>
      </c>
    </row>
    <row r="69" spans="1:255" ht="12" customHeight="1">
      <c r="A69" s="3"/>
      <c r="B69" s="32"/>
      <c r="C69" s="32"/>
      <c r="D69" s="32"/>
      <c r="E69" s="32"/>
      <c r="F69" s="36"/>
      <c r="G69" s="36"/>
    </row>
    <row r="70" spans="1:255" s="5" customFormat="1" ht="12" customHeight="1">
      <c r="A70" s="34"/>
      <c r="B70" s="83" t="s">
        <v>89</v>
      </c>
      <c r="C70" s="84"/>
      <c r="D70" s="84"/>
      <c r="E70" s="84"/>
      <c r="F70" s="84"/>
      <c r="G70" s="85">
        <f>G28+G43+G63+G68</f>
        <v>5679015</v>
      </c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5" customFormat="1" ht="12" customHeight="1">
      <c r="A71" s="34"/>
      <c r="B71" s="86" t="s">
        <v>90</v>
      </c>
      <c r="C71" s="46"/>
      <c r="D71" s="46"/>
      <c r="E71" s="46"/>
      <c r="F71" s="46"/>
      <c r="G71" s="87">
        <f>G70*0.05</f>
        <v>283950.75</v>
      </c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5" customFormat="1" ht="12" customHeight="1">
      <c r="A72" s="34"/>
      <c r="B72" s="88" t="s">
        <v>91</v>
      </c>
      <c r="C72" s="45"/>
      <c r="D72" s="45"/>
      <c r="E72" s="45"/>
      <c r="F72" s="45"/>
      <c r="G72" s="89">
        <f>G71+G70</f>
        <v>5962965.75</v>
      </c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5" customFormat="1" ht="12" customHeight="1">
      <c r="A73" s="34"/>
      <c r="B73" s="86" t="s">
        <v>92</v>
      </c>
      <c r="C73" s="46"/>
      <c r="D73" s="46"/>
      <c r="E73" s="46"/>
      <c r="F73" s="46"/>
      <c r="G73" s="87">
        <f>G12</f>
        <v>8750000</v>
      </c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5" customFormat="1" ht="12" customHeight="1">
      <c r="A74" s="34"/>
      <c r="B74" s="90" t="s">
        <v>93</v>
      </c>
      <c r="C74" s="91"/>
      <c r="D74" s="91"/>
      <c r="E74" s="91"/>
      <c r="F74" s="91"/>
      <c r="G74" s="92">
        <f>G73-G72</f>
        <v>2787034.25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2" customHeight="1">
      <c r="A75" s="3"/>
      <c r="B75" s="49" t="s">
        <v>94</v>
      </c>
      <c r="C75" s="47"/>
      <c r="D75" s="47"/>
      <c r="E75" s="47"/>
      <c r="F75" s="47"/>
      <c r="G75" s="57"/>
    </row>
    <row r="76" spans="1:255" ht="12.75" customHeight="1" thickBot="1">
      <c r="A76" s="3"/>
      <c r="B76" s="50"/>
      <c r="C76" s="47"/>
      <c r="D76" s="47"/>
      <c r="E76" s="47"/>
      <c r="F76" s="47"/>
      <c r="G76" s="57"/>
    </row>
    <row r="77" spans="1:255" ht="12" customHeight="1">
      <c r="A77" s="3"/>
      <c r="B77" s="61" t="s">
        <v>95</v>
      </c>
      <c r="C77" s="62"/>
      <c r="D77" s="62"/>
      <c r="E77" s="62"/>
      <c r="F77" s="63"/>
      <c r="G77" s="57"/>
    </row>
    <row r="78" spans="1:255" ht="12" customHeight="1">
      <c r="A78" s="3"/>
      <c r="B78" s="64" t="s">
        <v>96</v>
      </c>
      <c r="C78" s="48"/>
      <c r="D78" s="48"/>
      <c r="E78" s="48"/>
      <c r="F78" s="65"/>
      <c r="G78" s="57"/>
    </row>
    <row r="79" spans="1:255" ht="12" customHeight="1">
      <c r="A79" s="3"/>
      <c r="B79" s="64" t="s">
        <v>97</v>
      </c>
      <c r="C79" s="48"/>
      <c r="D79" s="48"/>
      <c r="E79" s="48"/>
      <c r="F79" s="65"/>
      <c r="G79" s="57"/>
    </row>
    <row r="80" spans="1:255" ht="12" customHeight="1">
      <c r="A80" s="3"/>
      <c r="B80" s="64" t="s">
        <v>98</v>
      </c>
      <c r="C80" s="48"/>
      <c r="D80" s="48"/>
      <c r="E80" s="48"/>
      <c r="F80" s="65"/>
      <c r="G80" s="57"/>
    </row>
    <row r="81" spans="1:7" ht="12" customHeight="1">
      <c r="A81" s="3"/>
      <c r="B81" s="64" t="s">
        <v>99</v>
      </c>
      <c r="C81" s="48"/>
      <c r="D81" s="48"/>
      <c r="E81" s="48"/>
      <c r="F81" s="65"/>
      <c r="G81" s="57"/>
    </row>
    <row r="82" spans="1:7" ht="12" customHeight="1">
      <c r="A82" s="3"/>
      <c r="B82" s="64" t="s">
        <v>100</v>
      </c>
      <c r="C82" s="48"/>
      <c r="D82" s="48"/>
      <c r="E82" s="48"/>
      <c r="F82" s="65"/>
      <c r="G82" s="57"/>
    </row>
    <row r="83" spans="1:7" ht="12.75" customHeight="1" thickBot="1">
      <c r="A83" s="3"/>
      <c r="B83" s="66" t="s">
        <v>101</v>
      </c>
      <c r="C83" s="67"/>
      <c r="D83" s="67"/>
      <c r="E83" s="67"/>
      <c r="F83" s="68"/>
      <c r="G83" s="57"/>
    </row>
    <row r="84" spans="1:7" ht="12.75" customHeight="1">
      <c r="A84" s="3"/>
      <c r="B84" s="50"/>
      <c r="C84" s="48"/>
      <c r="D84" s="48"/>
      <c r="E84" s="48"/>
      <c r="F84" s="48"/>
      <c r="G84" s="57"/>
    </row>
    <row r="85" spans="1:7" ht="15" customHeight="1">
      <c r="A85" s="3"/>
      <c r="B85" s="111" t="s">
        <v>102</v>
      </c>
      <c r="C85" s="112"/>
      <c r="D85" s="69"/>
      <c r="E85" s="51"/>
      <c r="F85" s="51"/>
      <c r="G85" s="57"/>
    </row>
    <row r="86" spans="1:7" ht="12" customHeight="1">
      <c r="A86" s="3"/>
      <c r="B86" s="70" t="s">
        <v>83</v>
      </c>
      <c r="C86" s="71" t="s">
        <v>103</v>
      </c>
      <c r="D86" s="72" t="s">
        <v>104</v>
      </c>
      <c r="E86" s="51"/>
      <c r="F86" s="51"/>
      <c r="G86" s="57"/>
    </row>
    <row r="87" spans="1:7" ht="12" customHeight="1">
      <c r="A87" s="3"/>
      <c r="B87" s="73" t="s">
        <v>105</v>
      </c>
      <c r="C87" s="74">
        <f>G28</f>
        <v>1820000</v>
      </c>
      <c r="D87" s="75">
        <f>(C87/C93)</f>
        <v>0.30521724864845989</v>
      </c>
      <c r="E87" s="51"/>
      <c r="F87" s="51"/>
      <c r="G87" s="57"/>
    </row>
    <row r="88" spans="1:7" ht="12" customHeight="1">
      <c r="A88" s="3"/>
      <c r="B88" s="73" t="s">
        <v>106</v>
      </c>
      <c r="C88" s="76">
        <v>0</v>
      </c>
      <c r="D88" s="75">
        <v>0</v>
      </c>
      <c r="E88" s="51"/>
      <c r="F88" s="51"/>
      <c r="G88" s="57"/>
    </row>
    <row r="89" spans="1:7" ht="12" customHeight="1">
      <c r="A89" s="3"/>
      <c r="B89" s="73" t="s">
        <v>107</v>
      </c>
      <c r="C89" s="74">
        <f>G43</f>
        <v>400000</v>
      </c>
      <c r="D89" s="75">
        <f>(C89/C93)</f>
        <v>6.7080713988672505E-2</v>
      </c>
      <c r="E89" s="51"/>
      <c r="F89" s="51"/>
      <c r="G89" s="57"/>
    </row>
    <row r="90" spans="1:7" ht="12" customHeight="1">
      <c r="A90" s="3"/>
      <c r="B90" s="73" t="s">
        <v>55</v>
      </c>
      <c r="C90" s="74">
        <f>G63</f>
        <v>3425500</v>
      </c>
      <c r="D90" s="75">
        <f>(C90/C93)</f>
        <v>0.57446246442049409</v>
      </c>
      <c r="E90" s="51"/>
      <c r="F90" s="51"/>
      <c r="G90" s="57"/>
    </row>
    <row r="91" spans="1:7" ht="12" customHeight="1">
      <c r="A91" s="3"/>
      <c r="B91" s="73" t="s">
        <v>108</v>
      </c>
      <c r="C91" s="77">
        <f>G68</f>
        <v>33515</v>
      </c>
      <c r="D91" s="75">
        <f>(C91/C93)</f>
        <v>5.6205253233258968E-3</v>
      </c>
      <c r="E91" s="52"/>
      <c r="F91" s="52"/>
      <c r="G91" s="57"/>
    </row>
    <row r="92" spans="1:7" ht="12" customHeight="1">
      <c r="A92" s="3"/>
      <c r="B92" s="73" t="s">
        <v>109</v>
      </c>
      <c r="C92" s="77">
        <f>G71</f>
        <v>283950.75</v>
      </c>
      <c r="D92" s="75">
        <f>(C92/C93)</f>
        <v>4.7619047619047616E-2</v>
      </c>
      <c r="E92" s="52"/>
      <c r="F92" s="52"/>
      <c r="G92" s="57"/>
    </row>
    <row r="93" spans="1:7" ht="12.75" customHeight="1">
      <c r="A93" s="3"/>
      <c r="B93" s="70" t="s">
        <v>110</v>
      </c>
      <c r="C93" s="78">
        <f>SUM(C87:C92)</f>
        <v>5962965.75</v>
      </c>
      <c r="D93" s="79">
        <f>SUM(D87:D92)</f>
        <v>1</v>
      </c>
      <c r="E93" s="52"/>
      <c r="F93" s="52"/>
      <c r="G93" s="57"/>
    </row>
    <row r="94" spans="1:7" ht="12" customHeight="1">
      <c r="A94" s="3"/>
      <c r="B94" s="50"/>
      <c r="C94" s="47"/>
      <c r="D94" s="47"/>
      <c r="E94" s="47"/>
      <c r="F94" s="47"/>
      <c r="G94" s="57"/>
    </row>
    <row r="95" spans="1:7" ht="12.75" customHeight="1">
      <c r="A95" s="3"/>
      <c r="B95" s="58"/>
      <c r="C95" s="47"/>
      <c r="D95" s="47"/>
      <c r="E95" s="47"/>
      <c r="F95" s="47"/>
      <c r="G95" s="57"/>
    </row>
    <row r="96" spans="1:7" ht="12" customHeight="1">
      <c r="A96" s="3"/>
      <c r="B96" s="80"/>
      <c r="C96" s="81" t="s">
        <v>111</v>
      </c>
      <c r="D96" s="80"/>
      <c r="E96" s="80"/>
      <c r="F96" s="52"/>
      <c r="G96" s="57"/>
    </row>
    <row r="97" spans="1:7" ht="12" customHeight="1">
      <c r="A97" s="3"/>
      <c r="B97" s="70" t="s">
        <v>112</v>
      </c>
      <c r="C97" s="82">
        <v>20000</v>
      </c>
      <c r="D97" s="82">
        <v>25000</v>
      </c>
      <c r="E97" s="82">
        <v>30000</v>
      </c>
      <c r="F97" s="53"/>
      <c r="G97" s="59"/>
    </row>
    <row r="98" spans="1:7" ht="12.75" customHeight="1">
      <c r="A98" s="3"/>
      <c r="B98" s="70" t="s">
        <v>113</v>
      </c>
      <c r="C98" s="82">
        <f>(G72/C97)</f>
        <v>298.14828749999998</v>
      </c>
      <c r="D98" s="82">
        <f>(G72/D97)</f>
        <v>238.51863</v>
      </c>
      <c r="E98" s="82">
        <f>(G72/E97)</f>
        <v>198.765525</v>
      </c>
      <c r="F98" s="53"/>
      <c r="G98" s="59"/>
    </row>
    <row r="99" spans="1:7" ht="15.6" customHeight="1">
      <c r="A99" s="3"/>
      <c r="B99" s="49" t="s">
        <v>114</v>
      </c>
      <c r="C99" s="48"/>
      <c r="D99" s="48"/>
      <c r="E99" s="48"/>
      <c r="F99" s="48"/>
      <c r="G99" s="48"/>
    </row>
    <row r="100" spans="1:7" ht="11.25" customHeight="1">
      <c r="B100" s="60"/>
      <c r="C100" s="60"/>
      <c r="D100" s="60"/>
      <c r="E100" s="60"/>
      <c r="F100" s="60"/>
      <c r="G100" s="6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2023-02-13T15:23:05Z</cp:lastPrinted>
  <dcterms:created xsi:type="dcterms:W3CDTF">2020-11-27T12:49:26Z</dcterms:created>
  <dcterms:modified xsi:type="dcterms:W3CDTF">2023-03-20T20:10:40Z</dcterms:modified>
  <cp:category/>
  <cp:contentStatus/>
</cp:coreProperties>
</file>