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ISLA DE PASCUA 2023\"/>
    </mc:Choice>
  </mc:AlternateContent>
  <bookViews>
    <workbookView xWindow="11712" yWindow="1008" windowWidth="11856" windowHeight="8976"/>
  </bookViews>
  <sheets>
    <sheet name="Sandí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G39" i="1"/>
  <c r="G40" i="1"/>
  <c r="G41" i="1"/>
  <c r="G37" i="1"/>
  <c r="G42" i="1" l="1"/>
  <c r="G57" i="1"/>
  <c r="G12" i="1"/>
  <c r="G59" i="1"/>
  <c r="G58" i="1"/>
  <c r="G52" i="1"/>
  <c r="G51" i="1"/>
  <c r="G49" i="1"/>
  <c r="G48" i="1"/>
  <c r="G46" i="1"/>
  <c r="G27" i="1"/>
  <c r="G26" i="1"/>
  <c r="G25" i="1"/>
  <c r="G24" i="1"/>
  <c r="G23" i="1"/>
  <c r="G22" i="1"/>
  <c r="G21" i="1"/>
  <c r="C80" i="1"/>
  <c r="G65" i="1"/>
  <c r="G60" i="1" l="1"/>
  <c r="C83" i="1" s="1"/>
  <c r="G53" i="1"/>
  <c r="C82" i="1" s="1"/>
  <c r="G28" i="1"/>
  <c r="C79" i="1" s="1"/>
  <c r="C81" i="1"/>
  <c r="G62" i="1" l="1"/>
  <c r="G63" i="1" s="1"/>
  <c r="G64" i="1" s="1"/>
  <c r="C84" i="1" l="1"/>
  <c r="C85" i="1" s="1"/>
  <c r="D83" i="1" s="1"/>
  <c r="D90" i="1"/>
  <c r="C90" i="1"/>
  <c r="G66" i="1"/>
  <c r="E90" i="1"/>
  <c r="D84" i="1" l="1"/>
  <c r="D82" i="1"/>
  <c r="D79" i="1"/>
  <c r="D81" i="1"/>
  <c r="D85" i="1" l="1"/>
</calcChain>
</file>

<file path=xl/sharedStrings.xml><?xml version="1.0" encoding="utf-8"?>
<sst xmlns="http://schemas.openxmlformats.org/spreadsheetml/2006/main" count="156" uniqueCount="114">
  <si>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</si>
  <si>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</si>
  <si>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</si>
  <si>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</si>
  <si>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</si>
  <si>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</si>
  <si>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</si>
  <si>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</si>
  <si>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</si>
  <si>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</si>
  <si>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</si>
  <si>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</si>
  <si>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</si>
  <si>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</si>
  <si>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</si>
  <si>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</si>
  <si>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</si>
  <si>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</si>
  <si>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</si>
  <si>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</si>
  <si>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</si>
  <si>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</si>
  <si>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</si>
  <si>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</si>
  <si>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</si>
  <si>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</si>
  <si>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</si>
  <si>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</si>
  <si>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</si>
  <si>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</si>
  <si>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</si>
  <si>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</si>
  <si>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</si>
  <si>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</si>
  <si>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</si>
  <si>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</si>
  <si>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</si>
  <si>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</si>
  <si>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</si>
  <si>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</si>
  <si>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</si>
  <si>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</si>
  <si>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</si>
  <si>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</si>
  <si>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</si>
  <si>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</si>
  <si>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</si>
  <si>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</si>
  <si>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</si>
  <si>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</si>
  <si>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</si>
  <si>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</si>
  <si>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</si>
  <si>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BAJO</t>
  </si>
  <si>
    <t>Riego</t>
  </si>
  <si>
    <t>Cosecha</t>
  </si>
  <si>
    <t>Acarreo de insumos</t>
  </si>
  <si>
    <t>Lt</t>
  </si>
  <si>
    <t>Sept-Dic</t>
  </si>
  <si>
    <t>6. El  costo de la mano de obra NO incluye impuestos e  imposiciones</t>
  </si>
  <si>
    <t>VALPARAÍSO</t>
  </si>
  <si>
    <t>Plantación</t>
  </si>
  <si>
    <t>Septiembre</t>
  </si>
  <si>
    <t>Control manual de malezas</t>
  </si>
  <si>
    <t>Timorex Gold</t>
  </si>
  <si>
    <t>Costo unitario ($/Unidad) (*)</t>
  </si>
  <si>
    <t>SANDIA</t>
  </si>
  <si>
    <t>SANTA AMELIA</t>
  </si>
  <si>
    <t>ENERO</t>
  </si>
  <si>
    <t>MERCADO INTERNO</t>
  </si>
  <si>
    <t>OIDIO</t>
  </si>
  <si>
    <t>PRECIO ESPERADO ($/unidad)</t>
  </si>
  <si>
    <t>Aplicaciones fertilizantes</t>
  </si>
  <si>
    <t>Aplicaciones Fitosanitarias</t>
  </si>
  <si>
    <t>Arreglo Guías</t>
  </si>
  <si>
    <t>Nov-Dic</t>
  </si>
  <si>
    <t>Ene-Feb</t>
  </si>
  <si>
    <t>Aradura</t>
  </si>
  <si>
    <t>Rastra</t>
  </si>
  <si>
    <t>Melgadora</t>
  </si>
  <si>
    <t>Acarreo de cosecha</t>
  </si>
  <si>
    <t>Semillas</t>
  </si>
  <si>
    <t>Agosto</t>
  </si>
  <si>
    <t>Fertilizantes</t>
  </si>
  <si>
    <t>kg</t>
  </si>
  <si>
    <t>Fitosanitarios</t>
  </si>
  <si>
    <t>Jabón Potásico (5L)</t>
  </si>
  <si>
    <t>lt</t>
  </si>
  <si>
    <t>Combustible para bomba de agua</t>
  </si>
  <si>
    <t>Litros</t>
  </si>
  <si>
    <t>Combustible traslado de productos a lugar de venta</t>
  </si>
  <si>
    <t>ESCENARIOS COSTO UNITARIO  ($/Unidad)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</si>
  <si>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</si>
  <si>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</si>
  <si>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Rollos</t>
  </si>
  <si>
    <t>Septiembre-Diciembre</t>
  </si>
  <si>
    <t>Octubre-Diciembre</t>
  </si>
  <si>
    <t>Noviembre</t>
  </si>
  <si>
    <t>Septiembre-Octubre</t>
  </si>
  <si>
    <t>Diciembre-Enero</t>
  </si>
  <si>
    <t>Plansa riego con gotero</t>
  </si>
  <si>
    <t>RENDIMIENTO (Unidades/5000m2.)</t>
  </si>
  <si>
    <t>HM</t>
  </si>
  <si>
    <t>$/5000m2</t>
  </si>
  <si>
    <t>COSTO TOTAL/5000m2</t>
  </si>
  <si>
    <t>Rendimiento (Unidades/5000m2)</t>
  </si>
  <si>
    <t>Unidad (Horas Máquina)</t>
  </si>
  <si>
    <t>RAPA NUI</t>
  </si>
  <si>
    <t>Bocashi</t>
  </si>
  <si>
    <t>5 kg</t>
  </si>
  <si>
    <t>Biofertilizante</t>
  </si>
  <si>
    <t>5 lt</t>
  </si>
  <si>
    <t>COSTOS DIRECTOS DE PRODUCCIÓN POR 5.000 m2 (INCLUYE IVA)</t>
  </si>
  <si>
    <t>Diciembre-Febrero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</si>
</sst>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* #,##0_ ;_ &quot;$&quot;* \-#,##0_ ;_ &quot;$&quot;* &quot;-&quot;_ ;_ @_ "/>
    <numFmt numFmtId="165" formatCode="_ * #,##0_ ;_ * \-#,##0_ ;_ * &quot;-&quot;_ ;_ @_ "/>
    <numFmt numFmtId="166" formatCode="_ * #,##0.00_ ;_ * \-#,##0.00_ ;_ * &quot;-&quot;??_ ;_ @_ "/>
    <numFmt numFmtId="167" formatCode="&quot; &quot;* #,##0&quot; &quot;;&quot; &quot;* &quot;-&quot;#,##0&quot; &quot;;&quot; &quot;* &quot;- &quot;"/>
    <numFmt numFmtId="168" formatCode="&quot;$&quot;#,##0"/>
  </numFmts>
  <fonts count="2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i/>
      <sz val="11"/>
      <color rgb="FF7F7F7F"/>
      <name val="Helvetica Neue"/>
      <family val="2"/>
      <scheme val="minor"/>
    </font>
    <font>
      <u/>
      <sz val="8"/>
      <color indexed="8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 applyNumberFormat="0" applyFill="0" applyBorder="0" applyProtection="0"/>
    <xf numFmtId="166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4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16" xfId="0" applyFont="1" applyFill="1" applyBorder="1" applyAlignment="1"/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0" fontId="7" fillId="0" borderId="52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17" fontId="8" fillId="0" borderId="52" xfId="0" applyNumberFormat="1" applyFont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 wrapText="1"/>
    </xf>
    <xf numFmtId="0" fontId="7" fillId="0" borderId="52" xfId="2" applyNumberFormat="1" applyFont="1" applyBorder="1" applyAlignment="1" applyProtection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14" fontId="1" fillId="2" borderId="5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4" fillId="5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7" fillId="0" borderId="52" xfId="2" applyNumberFormat="1" applyFont="1" applyBorder="1" applyAlignment="1" applyProtection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49" fontId="4" fillId="5" borderId="22" xfId="0" applyNumberFormat="1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49" fontId="4" fillId="3" borderId="25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49" fontId="4" fillId="5" borderId="25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49" fontId="4" fillId="5" borderId="27" xfId="0" applyNumberFormat="1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9" borderId="39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49" fontId="11" fillId="8" borderId="30" xfId="0" applyNumberFormat="1" applyFont="1" applyFill="1" applyBorder="1" applyAlignment="1">
      <alignment horizontal="center" vertical="center"/>
    </xf>
    <xf numFmtId="49" fontId="11" fillId="8" borderId="19" xfId="0" applyNumberFormat="1" applyFont="1" applyFill="1" applyBorder="1" applyAlignment="1">
      <alignment horizontal="center" vertical="center"/>
    </xf>
    <xf numFmtId="49" fontId="1" fillId="8" borderId="31" xfId="0" applyNumberFormat="1" applyFont="1" applyFill="1" applyBorder="1" applyAlignment="1">
      <alignment horizontal="center" vertical="center"/>
    </xf>
    <xf numFmtId="49" fontId="11" fillId="2" borderId="32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/>
    </xf>
    <xf numFmtId="9" fontId="1" fillId="2" borderId="33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49" fontId="11" fillId="8" borderId="34" xfId="0" applyNumberFormat="1" applyFont="1" applyFill="1" applyBorder="1" applyAlignment="1">
      <alignment horizontal="center" vertical="center"/>
    </xf>
    <xf numFmtId="167" fontId="11" fillId="8" borderId="35" xfId="0" applyNumberFormat="1" applyFont="1" applyFill="1" applyBorder="1" applyAlignment="1">
      <alignment horizontal="center" vertical="center"/>
    </xf>
    <xf numFmtId="9" fontId="11" fillId="8" borderId="36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49" fontId="13" fillId="9" borderId="18" xfId="0" applyNumberFormat="1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48" xfId="0" applyFont="1" applyFill="1" applyBorder="1" applyAlignment="1">
      <alignment horizontal="center" vertical="center"/>
    </xf>
    <xf numFmtId="49" fontId="11" fillId="8" borderId="49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68" fontId="1" fillId="2" borderId="1" xfId="0" applyNumberFormat="1" applyFont="1" applyFill="1" applyBorder="1" applyAlignment="1">
      <alignment horizontal="center" vertical="center"/>
    </xf>
    <xf numFmtId="168" fontId="1" fillId="2" borderId="54" xfId="0" applyNumberFormat="1" applyFont="1" applyFill="1" applyBorder="1" applyAlignment="1">
      <alignment horizontal="center" vertical="center"/>
    </xf>
    <xf numFmtId="168" fontId="7" fillId="0" borderId="52" xfId="1" applyNumberFormat="1" applyFont="1" applyBorder="1" applyAlignment="1" applyProtection="1">
      <alignment horizontal="center" vertical="center"/>
    </xf>
    <xf numFmtId="168" fontId="7" fillId="0" borderId="52" xfId="0" applyNumberFormat="1" applyFont="1" applyBorder="1" applyAlignment="1">
      <alignment horizontal="center" vertical="center"/>
    </xf>
    <xf numFmtId="168" fontId="8" fillId="0" borderId="52" xfId="0" applyNumberFormat="1" applyFont="1" applyBorder="1" applyAlignment="1">
      <alignment horizontal="center" vertical="center"/>
    </xf>
    <xf numFmtId="168" fontId="1" fillId="2" borderId="55" xfId="0" applyNumberFormat="1" applyFont="1" applyFill="1" applyBorder="1" applyAlignment="1">
      <alignment horizontal="center" vertical="center"/>
    </xf>
    <xf numFmtId="168" fontId="1" fillId="2" borderId="55" xfId="0" applyNumberFormat="1" applyFont="1" applyFill="1" applyBorder="1" applyAlignment="1">
      <alignment horizontal="center" vertical="center" wrapText="1"/>
    </xf>
    <xf numFmtId="168" fontId="1" fillId="2" borderId="8" xfId="0" applyNumberFormat="1" applyFont="1" applyFill="1" applyBorder="1" applyAlignment="1">
      <alignment horizontal="center" vertical="center"/>
    </xf>
    <xf numFmtId="168" fontId="1" fillId="2" borderId="3" xfId="0" applyNumberFormat="1" applyFont="1" applyFill="1" applyBorder="1" applyAlignment="1">
      <alignment horizontal="center" vertical="center"/>
    </xf>
    <xf numFmtId="168" fontId="4" fillId="3" borderId="5" xfId="0" applyNumberFormat="1" applyFont="1" applyFill="1" applyBorder="1" applyAlignment="1">
      <alignment horizontal="center" vertical="center" wrapText="1"/>
    </xf>
    <xf numFmtId="168" fontId="4" fillId="2" borderId="18" xfId="0" applyNumberFormat="1" applyFont="1" applyFill="1" applyBorder="1" applyAlignment="1">
      <alignment horizontal="center" vertical="center"/>
    </xf>
    <xf numFmtId="168" fontId="1" fillId="2" borderId="42" xfId="0" applyNumberFormat="1" applyFont="1" applyFill="1" applyBorder="1" applyAlignment="1">
      <alignment horizontal="center" vertical="center"/>
    </xf>
    <xf numFmtId="168" fontId="1" fillId="2" borderId="44" xfId="0" applyNumberFormat="1" applyFont="1" applyFill="1" applyBorder="1" applyAlignment="1">
      <alignment horizontal="center" vertical="center"/>
    </xf>
    <xf numFmtId="168" fontId="1" fillId="2" borderId="47" xfId="0" applyNumberFormat="1" applyFont="1" applyFill="1" applyBorder="1" applyAlignment="1">
      <alignment horizontal="center" vertical="center"/>
    </xf>
    <xf numFmtId="168" fontId="1" fillId="2" borderId="18" xfId="0" applyNumberFormat="1" applyFont="1" applyFill="1" applyBorder="1" applyAlignment="1">
      <alignment horizontal="center" vertical="center"/>
    </xf>
    <xf numFmtId="168" fontId="1" fillId="7" borderId="18" xfId="0" applyNumberFormat="1" applyFont="1" applyFill="1" applyBorder="1" applyAlignment="1">
      <alignment horizontal="center" vertical="center"/>
    </xf>
    <xf numFmtId="168" fontId="4" fillId="7" borderId="18" xfId="0" applyNumberFormat="1" applyFont="1" applyFill="1" applyBorder="1" applyAlignment="1">
      <alignment horizontal="center" vertical="center"/>
    </xf>
    <xf numFmtId="168" fontId="4" fillId="7" borderId="17" xfId="0" applyNumberFormat="1" applyFont="1" applyFill="1" applyBorder="1" applyAlignment="1">
      <alignment horizontal="center" vertical="center"/>
    </xf>
    <xf numFmtId="168" fontId="11" fillId="7" borderId="18" xfId="0" applyNumberFormat="1" applyFont="1" applyFill="1" applyBorder="1" applyAlignment="1">
      <alignment horizontal="center" vertical="center"/>
    </xf>
    <xf numFmtId="168" fontId="11" fillId="2" borderId="18" xfId="0" applyNumberFormat="1" applyFont="1" applyFill="1" applyBorder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49" fontId="11" fillId="2" borderId="40" xfId="0" applyNumberFormat="1" applyFont="1" applyFill="1" applyBorder="1" applyAlignment="1">
      <alignment horizontal="left" vertical="center"/>
    </xf>
    <xf numFmtId="49" fontId="1" fillId="2" borderId="43" xfId="0" applyNumberFormat="1" applyFont="1" applyFill="1" applyBorder="1" applyAlignment="1">
      <alignment horizontal="left" vertical="center"/>
    </xf>
    <xf numFmtId="49" fontId="1" fillId="2" borderId="45" xfId="0" applyNumberFormat="1" applyFont="1" applyFill="1" applyBorder="1" applyAlignment="1">
      <alignment horizontal="left" vertical="center"/>
    </xf>
    <xf numFmtId="0" fontId="14" fillId="0" borderId="59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left" vertical="center"/>
    </xf>
    <xf numFmtId="167" fontId="11" fillId="0" borderId="35" xfId="0" applyNumberFormat="1" applyFont="1" applyFill="1" applyBorder="1" applyAlignment="1">
      <alignment horizontal="center" vertical="center"/>
    </xf>
    <xf numFmtId="167" fontId="11" fillId="0" borderId="36" xfId="0" applyNumberFormat="1" applyFont="1" applyFill="1" applyBorder="1" applyAlignment="1">
      <alignment horizontal="center" vertical="center"/>
    </xf>
    <xf numFmtId="49" fontId="16" fillId="3" borderId="53" xfId="0" applyNumberFormat="1" applyFont="1" applyFill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/>
    </xf>
    <xf numFmtId="0" fontId="18" fillId="2" borderId="56" xfId="0" applyFont="1" applyFill="1" applyBorder="1" applyAlignment="1">
      <alignment horizontal="center" vertical="center"/>
    </xf>
    <xf numFmtId="0" fontId="20" fillId="0" borderId="52" xfId="0" applyFont="1" applyBorder="1" applyAlignment="1">
      <alignment horizontal="center" vertical="center" wrapText="1"/>
    </xf>
    <xf numFmtId="165" fontId="11" fillId="0" borderId="50" xfId="3" applyFont="1" applyFill="1" applyBorder="1" applyAlignment="1">
      <alignment horizontal="center" vertical="center"/>
    </xf>
    <xf numFmtId="165" fontId="11" fillId="0" borderId="51" xfId="3" applyFont="1" applyFill="1" applyBorder="1" applyAlignment="1">
      <alignment horizontal="center" vertical="center"/>
    </xf>
    <xf numFmtId="164" fontId="8" fillId="0" borderId="52" xfId="4" applyFont="1" applyBorder="1" applyAlignment="1" applyProtection="1">
      <alignment horizontal="center" vertical="center"/>
    </xf>
    <xf numFmtId="164" fontId="8" fillId="0" borderId="52" xfId="4" applyFont="1" applyBorder="1" applyAlignment="1" applyProtection="1">
      <alignment horizontal="center" vertical="center" wrapText="1"/>
    </xf>
    <xf numFmtId="164" fontId="7" fillId="0" borderId="52" xfId="4" applyFont="1" applyBorder="1" applyAlignment="1" applyProtection="1">
      <alignment horizontal="center" vertical="center"/>
    </xf>
    <xf numFmtId="164" fontId="2" fillId="3" borderId="5" xfId="4" applyFont="1" applyFill="1" applyBorder="1" applyAlignment="1">
      <alignment horizontal="center" vertical="center"/>
    </xf>
    <xf numFmtId="164" fontId="1" fillId="2" borderId="8" xfId="4" applyFont="1" applyFill="1" applyBorder="1" applyAlignment="1">
      <alignment horizontal="center" vertical="center"/>
    </xf>
    <xf numFmtId="164" fontId="1" fillId="2" borderId="2" xfId="4" applyFont="1" applyFill="1" applyBorder="1" applyAlignment="1">
      <alignment horizontal="center" vertical="center"/>
    </xf>
    <xf numFmtId="164" fontId="4" fillId="3" borderId="11" xfId="4" applyFont="1" applyFill="1" applyBorder="1" applyAlignment="1">
      <alignment horizontal="center" vertical="center" wrapText="1"/>
    </xf>
    <xf numFmtId="164" fontId="4" fillId="3" borderId="11" xfId="4" applyFont="1" applyFill="1" applyBorder="1" applyAlignment="1">
      <alignment horizontal="center" vertical="center"/>
    </xf>
    <xf numFmtId="164" fontId="1" fillId="2" borderId="11" xfId="4" applyFont="1" applyFill="1" applyBorder="1" applyAlignment="1">
      <alignment horizontal="center" vertical="center"/>
    </xf>
    <xf numFmtId="164" fontId="2" fillId="3" borderId="11" xfId="4" applyFont="1" applyFill="1" applyBorder="1" applyAlignment="1">
      <alignment horizontal="center" vertical="center"/>
    </xf>
    <xf numFmtId="164" fontId="1" fillId="2" borderId="14" xfId="4" applyFont="1" applyFill="1" applyBorder="1" applyAlignment="1">
      <alignment horizontal="center" vertical="center"/>
    </xf>
    <xf numFmtId="164" fontId="4" fillId="3" borderId="9" xfId="4" applyFont="1" applyFill="1" applyBorder="1" applyAlignment="1">
      <alignment horizontal="center" vertical="center" wrapText="1"/>
    </xf>
    <xf numFmtId="164" fontId="4" fillId="3" borderId="9" xfId="4" applyFont="1" applyFill="1" applyBorder="1" applyAlignment="1">
      <alignment horizontal="center" vertical="center"/>
    </xf>
    <xf numFmtId="164" fontId="7" fillId="0" borderId="52" xfId="4" applyFont="1" applyBorder="1" applyAlignment="1" applyProtection="1">
      <alignment horizontal="center" vertical="center" wrapText="1"/>
    </xf>
    <xf numFmtId="164" fontId="2" fillId="3" borderId="15" xfId="4" applyFont="1" applyFill="1" applyBorder="1" applyAlignment="1">
      <alignment horizontal="center" vertical="center"/>
    </xf>
    <xf numFmtId="164" fontId="1" fillId="2" borderId="21" xfId="4" applyFont="1" applyFill="1" applyBorder="1" applyAlignment="1">
      <alignment horizontal="center" vertical="center"/>
    </xf>
    <xf numFmtId="164" fontId="4" fillId="5" borderId="23" xfId="4" applyFont="1" applyFill="1" applyBorder="1" applyAlignment="1">
      <alignment horizontal="center" vertical="center"/>
    </xf>
    <xf numFmtId="164" fontId="4" fillId="5" borderId="24" xfId="4" applyFont="1" applyFill="1" applyBorder="1" applyAlignment="1">
      <alignment horizontal="center" vertical="center"/>
    </xf>
    <xf numFmtId="164" fontId="4" fillId="3" borderId="26" xfId="4" applyFont="1" applyFill="1" applyBorder="1" applyAlignment="1">
      <alignment horizontal="center" vertical="center"/>
    </xf>
    <xf numFmtId="164" fontId="4" fillId="5" borderId="11" xfId="4" applyFont="1" applyFill="1" applyBorder="1" applyAlignment="1">
      <alignment horizontal="center" vertical="center"/>
    </xf>
    <xf numFmtId="164" fontId="4" fillId="5" borderId="26" xfId="4" applyFont="1" applyFill="1" applyBorder="1" applyAlignment="1">
      <alignment horizontal="center" vertical="center"/>
    </xf>
    <xf numFmtId="164" fontId="4" fillId="5" borderId="28" xfId="4" applyFont="1" applyFill="1" applyBorder="1" applyAlignment="1">
      <alignment horizontal="center" vertical="center"/>
    </xf>
    <xf numFmtId="164" fontId="4" fillId="6" borderId="29" xfId="4" applyFont="1" applyFill="1" applyBorder="1" applyAlignment="1">
      <alignment horizontal="center" vertical="center"/>
    </xf>
    <xf numFmtId="49" fontId="13" fillId="9" borderId="37" xfId="0" applyNumberFormat="1" applyFont="1" applyFill="1" applyBorder="1" applyAlignment="1">
      <alignment horizontal="center" vertical="center"/>
    </xf>
    <xf numFmtId="0" fontId="11" fillId="9" borderId="38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49" fontId="19" fillId="3" borderId="53" xfId="0" applyNumberFormat="1" applyFont="1" applyFill="1" applyBorder="1" applyAlignment="1">
      <alignment horizontal="center" vertical="center" wrapText="1"/>
    </xf>
    <xf numFmtId="0" fontId="19" fillId="4" borderId="53" xfId="0" applyFont="1" applyFill="1" applyBorder="1" applyAlignment="1">
      <alignment horizontal="center" vertical="center" wrapText="1"/>
    </xf>
    <xf numFmtId="49" fontId="1" fillId="2" borderId="53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" fillId="2" borderId="57" xfId="0" applyNumberFormat="1" applyFont="1" applyFill="1" applyBorder="1" applyAlignment="1">
      <alignment horizontal="center" vertical="center"/>
    </xf>
    <xf numFmtId="49" fontId="1" fillId="2" borderId="58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 [0]" xfId="3" builtinId="6"/>
    <cellStyle name="Moneda [0]" xfId="4" builtinId="7"/>
    <cellStyle name="Normal" xfId="0" builtinId="0"/>
    <cellStyle name="Texto explicativo" xfId="2" builtinId="5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52243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zoomScale="110" zoomScaleNormal="110" workbookViewId="0">
      <selection activeCell="E89" sqref="E89"/>
    </sheetView>
  </sheetViews>
  <sheetFormatPr baseColWidth="10" defaultColWidth="10.88671875" defaultRowHeight="11.25" customHeight="1"/>
  <cols>
    <col min="1" max="1" width="4.44140625" style="1" customWidth="1"/>
    <col min="2" max="2" width="24.6640625" style="78" customWidth="1"/>
    <col min="3" max="3" width="19.33203125" style="78" customWidth="1"/>
    <col min="4" max="4" width="9.44140625" style="78" customWidth="1"/>
    <col min="5" max="5" width="14.44140625" style="78" customWidth="1"/>
    <col min="6" max="6" width="15" style="99" customWidth="1"/>
    <col min="7" max="7" width="17.33203125" style="99" bestFit="1" customWidth="1"/>
    <col min="8" max="255" width="10.88671875" style="1" customWidth="1"/>
  </cols>
  <sheetData>
    <row r="1" spans="1:7" ht="15" customHeight="1">
      <c r="A1" s="2"/>
      <c r="B1" s="25"/>
      <c r="C1" s="25"/>
      <c r="D1" s="25"/>
      <c r="E1" s="25"/>
      <c r="F1" s="79"/>
      <c r="G1" s="79"/>
    </row>
    <row r="2" spans="1:7" ht="15" customHeight="1">
      <c r="A2" s="2"/>
      <c r="B2" s="25"/>
      <c r="C2" s="25"/>
      <c r="D2" s="25"/>
      <c r="E2" s="25"/>
      <c r="F2" s="79"/>
      <c r="G2" s="79"/>
    </row>
    <row r="3" spans="1:7" ht="15" customHeight="1">
      <c r="A3" s="2"/>
      <c r="B3" s="25"/>
      <c r="C3" s="25"/>
      <c r="D3" s="25"/>
      <c r="E3" s="25"/>
      <c r="F3" s="79"/>
      <c r="G3" s="79"/>
    </row>
    <row r="4" spans="1:7" ht="15" customHeight="1">
      <c r="A4" s="2"/>
      <c r="B4" s="25"/>
      <c r="C4" s="25"/>
      <c r="D4" s="25"/>
      <c r="E4" s="25"/>
      <c r="F4" s="79"/>
      <c r="G4" s="79"/>
    </row>
    <row r="5" spans="1:7" ht="15" customHeight="1">
      <c r="A5" s="2"/>
      <c r="B5" s="25"/>
      <c r="C5" s="25"/>
      <c r="D5" s="25"/>
      <c r="E5" s="25"/>
      <c r="F5" s="79"/>
      <c r="G5" s="79"/>
    </row>
    <row r="6" spans="1:7" ht="15" customHeight="1">
      <c r="A6" s="2"/>
      <c r="B6" s="25"/>
      <c r="C6" s="25"/>
      <c r="D6" s="25"/>
      <c r="E6" s="25"/>
      <c r="F6" s="79"/>
      <c r="G6" s="79"/>
    </row>
    <row r="7" spans="1:7" ht="15" customHeight="1">
      <c r="A7" s="2"/>
      <c r="B7" s="25"/>
      <c r="C7" s="25"/>
      <c r="D7" s="25"/>
      <c r="E7" s="25"/>
      <c r="F7" s="79"/>
      <c r="G7" s="79"/>
    </row>
    <row r="8" spans="1:7" ht="15" customHeight="1">
      <c r="A8" s="2"/>
      <c r="B8" s="26"/>
      <c r="C8" s="26"/>
      <c r="D8" s="25"/>
      <c r="E8" s="26"/>
      <c r="F8" s="80"/>
      <c r="G8" s="80"/>
    </row>
    <row r="9" spans="1:7" ht="12" customHeight="1">
      <c r="A9" s="8"/>
      <c r="B9" s="108" t="s">
        <v>0</v>
      </c>
      <c r="C9" s="109" t="s">
        <v>66</v>
      </c>
      <c r="D9" s="110"/>
      <c r="E9" s="141" t="s">
        <v>101</v>
      </c>
      <c r="F9" s="142"/>
      <c r="G9" s="111">
        <v>3500</v>
      </c>
    </row>
    <row r="10" spans="1:7" ht="14.4">
      <c r="A10" s="8"/>
      <c r="B10" s="28" t="s">
        <v>1</v>
      </c>
      <c r="C10" s="10" t="s">
        <v>67</v>
      </c>
      <c r="D10" s="27"/>
      <c r="E10" s="139" t="s">
        <v>2</v>
      </c>
      <c r="F10" s="140"/>
      <c r="G10" s="81" t="s">
        <v>68</v>
      </c>
    </row>
    <row r="11" spans="1:7" ht="14.4">
      <c r="A11" s="8"/>
      <c r="B11" s="28" t="s">
        <v>3</v>
      </c>
      <c r="C11" s="10" t="s">
        <v>53</v>
      </c>
      <c r="D11" s="27"/>
      <c r="E11" s="139" t="s">
        <v>71</v>
      </c>
      <c r="F11" s="140"/>
      <c r="G11" s="80">
        <v>3000</v>
      </c>
    </row>
    <row r="12" spans="1:7" ht="14.4">
      <c r="A12" s="8"/>
      <c r="B12" s="28" t="s">
        <v>4</v>
      </c>
      <c r="C12" s="10" t="s">
        <v>60</v>
      </c>
      <c r="D12" s="27"/>
      <c r="E12" s="147" t="s">
        <v>5</v>
      </c>
      <c r="F12" s="148"/>
      <c r="G12" s="80">
        <f>G11*G9</f>
        <v>10500000</v>
      </c>
    </row>
    <row r="13" spans="1:7" ht="14.4">
      <c r="A13" s="8"/>
      <c r="B13" s="28" t="s">
        <v>6</v>
      </c>
      <c r="C13" s="10" t="s">
        <v>107</v>
      </c>
      <c r="D13" s="27"/>
      <c r="E13" s="139" t="s">
        <v>7</v>
      </c>
      <c r="F13" s="140"/>
      <c r="G13" s="82" t="s">
        <v>69</v>
      </c>
    </row>
    <row r="14" spans="1:7" ht="14.4">
      <c r="A14" s="8"/>
      <c r="B14" s="28" t="s">
        <v>8</v>
      </c>
      <c r="C14" s="11" t="s">
        <v>107</v>
      </c>
      <c r="D14" s="27"/>
      <c r="E14" s="139" t="s">
        <v>9</v>
      </c>
      <c r="F14" s="140"/>
      <c r="G14" s="81" t="s">
        <v>68</v>
      </c>
    </row>
    <row r="15" spans="1:7" ht="14.4">
      <c r="A15" s="8"/>
      <c r="B15" s="28" t="s">
        <v>10</v>
      </c>
      <c r="C15" s="12">
        <v>44958</v>
      </c>
      <c r="D15" s="27"/>
      <c r="E15" s="143" t="s">
        <v>11</v>
      </c>
      <c r="F15" s="144"/>
      <c r="G15" s="83" t="s">
        <v>70</v>
      </c>
    </row>
    <row r="16" spans="1:7" ht="12" customHeight="1">
      <c r="A16" s="2"/>
      <c r="B16" s="29"/>
      <c r="C16" s="30"/>
      <c r="D16" s="31"/>
      <c r="E16" s="32"/>
      <c r="F16" s="84"/>
      <c r="G16" s="85"/>
    </row>
    <row r="17" spans="1:7" ht="12" customHeight="1">
      <c r="A17" s="4"/>
      <c r="B17" s="145" t="s">
        <v>112</v>
      </c>
      <c r="C17" s="146"/>
      <c r="D17" s="146"/>
      <c r="E17" s="146"/>
      <c r="F17" s="146"/>
      <c r="G17" s="146"/>
    </row>
    <row r="18" spans="1:7" ht="12" customHeight="1">
      <c r="A18" s="2"/>
      <c r="B18" s="33"/>
      <c r="C18" s="34"/>
      <c r="D18" s="34"/>
      <c r="E18" s="34"/>
      <c r="F18" s="86"/>
      <c r="G18" s="86"/>
    </row>
    <row r="19" spans="1:7" ht="12" customHeight="1">
      <c r="A19" s="3"/>
      <c r="B19" s="35" t="s">
        <v>12</v>
      </c>
      <c r="C19" s="36"/>
      <c r="D19" s="31"/>
      <c r="E19" s="31"/>
      <c r="F19" s="87"/>
      <c r="G19" s="87"/>
    </row>
    <row r="20" spans="1:7" ht="24" customHeight="1">
      <c r="A20" s="4"/>
      <c r="B20" s="13" t="s">
        <v>13</v>
      </c>
      <c r="C20" s="13" t="s">
        <v>14</v>
      </c>
      <c r="D20" s="13" t="s">
        <v>15</v>
      </c>
      <c r="E20" s="13" t="s">
        <v>16</v>
      </c>
      <c r="F20" s="88" t="s">
        <v>17</v>
      </c>
      <c r="G20" s="88" t="s">
        <v>18</v>
      </c>
    </row>
    <row r="21" spans="1:7" ht="15" customHeight="1">
      <c r="A21" s="4"/>
      <c r="B21" s="14" t="s">
        <v>61</v>
      </c>
      <c r="C21" s="14" t="s">
        <v>19</v>
      </c>
      <c r="D21" s="14">
        <v>5</v>
      </c>
      <c r="E21" s="14" t="s">
        <v>62</v>
      </c>
      <c r="F21" s="114">
        <v>50000</v>
      </c>
      <c r="G21" s="115">
        <f>+D21*F21</f>
        <v>250000</v>
      </c>
    </row>
    <row r="22" spans="1:7" ht="12.75" customHeight="1">
      <c r="A22" s="4"/>
      <c r="B22" s="14" t="s">
        <v>54</v>
      </c>
      <c r="C22" s="14" t="s">
        <v>19</v>
      </c>
      <c r="D22" s="14">
        <v>10</v>
      </c>
      <c r="E22" s="14" t="s">
        <v>95</v>
      </c>
      <c r="F22" s="114">
        <v>50000</v>
      </c>
      <c r="G22" s="115">
        <f>F22*D22</f>
        <v>500000</v>
      </c>
    </row>
    <row r="23" spans="1:7" ht="18" customHeight="1">
      <c r="A23" s="4"/>
      <c r="B23" s="14" t="s">
        <v>72</v>
      </c>
      <c r="C23" s="14" t="s">
        <v>19</v>
      </c>
      <c r="D23" s="14">
        <v>4</v>
      </c>
      <c r="E23" s="14" t="s">
        <v>96</v>
      </c>
      <c r="F23" s="114">
        <v>50000</v>
      </c>
      <c r="G23" s="115">
        <f>+D23*F23</f>
        <v>200000</v>
      </c>
    </row>
    <row r="24" spans="1:7" ht="17.399999999999999" customHeight="1">
      <c r="A24" s="4"/>
      <c r="B24" s="14" t="s">
        <v>63</v>
      </c>
      <c r="C24" s="14" t="s">
        <v>19</v>
      </c>
      <c r="D24" s="14">
        <v>6</v>
      </c>
      <c r="E24" s="14" t="s">
        <v>96</v>
      </c>
      <c r="F24" s="114">
        <v>50000</v>
      </c>
      <c r="G24" s="115">
        <f>+D24*F24</f>
        <v>300000</v>
      </c>
    </row>
    <row r="25" spans="1:7" ht="16.95" customHeight="1">
      <c r="A25" s="4"/>
      <c r="B25" s="14" t="s">
        <v>73</v>
      </c>
      <c r="C25" s="14" t="s">
        <v>19</v>
      </c>
      <c r="D25" s="10">
        <v>2</v>
      </c>
      <c r="E25" s="14" t="s">
        <v>97</v>
      </c>
      <c r="F25" s="114">
        <v>50000</v>
      </c>
      <c r="G25" s="115">
        <f>F25*D25</f>
        <v>100000</v>
      </c>
    </row>
    <row r="26" spans="1:7" ht="15" customHeight="1">
      <c r="A26" s="4"/>
      <c r="B26" s="10" t="s">
        <v>74</v>
      </c>
      <c r="C26" s="14" t="s">
        <v>19</v>
      </c>
      <c r="D26" s="10">
        <v>1.5</v>
      </c>
      <c r="E26" s="10" t="s">
        <v>98</v>
      </c>
      <c r="F26" s="114">
        <v>50000</v>
      </c>
      <c r="G26" s="115">
        <f>F26*D26</f>
        <v>75000</v>
      </c>
    </row>
    <row r="27" spans="1:7" ht="18" customHeight="1">
      <c r="A27" s="4"/>
      <c r="B27" s="10" t="s">
        <v>55</v>
      </c>
      <c r="C27" s="10" t="s">
        <v>19</v>
      </c>
      <c r="D27" s="10">
        <v>15</v>
      </c>
      <c r="E27" s="10" t="s">
        <v>113</v>
      </c>
      <c r="F27" s="114">
        <v>50000</v>
      </c>
      <c r="G27" s="116">
        <f>+D27*F27</f>
        <v>750000</v>
      </c>
    </row>
    <row r="28" spans="1:7" ht="12.75" customHeight="1">
      <c r="A28" s="4"/>
      <c r="B28" s="37" t="s">
        <v>20</v>
      </c>
      <c r="C28" s="5"/>
      <c r="D28" s="5"/>
      <c r="E28" s="5"/>
      <c r="F28" s="117"/>
      <c r="G28" s="117">
        <f>SUM(G21:G27)</f>
        <v>2175000</v>
      </c>
    </row>
    <row r="29" spans="1:7" ht="12" customHeight="1">
      <c r="A29" s="2"/>
      <c r="B29" s="33"/>
      <c r="C29" s="34"/>
      <c r="D29" s="34"/>
      <c r="E29" s="34"/>
      <c r="F29" s="118"/>
      <c r="G29" s="118"/>
    </row>
    <row r="30" spans="1:7" ht="12" customHeight="1">
      <c r="A30" s="3"/>
      <c r="B30" s="38" t="s">
        <v>21</v>
      </c>
      <c r="C30" s="15"/>
      <c r="D30" s="16"/>
      <c r="E30" s="16"/>
      <c r="F30" s="119"/>
      <c r="G30" s="119"/>
    </row>
    <row r="31" spans="1:7" ht="24" customHeight="1">
      <c r="A31" s="3"/>
      <c r="B31" s="17" t="s">
        <v>13</v>
      </c>
      <c r="C31" s="18" t="s">
        <v>14</v>
      </c>
      <c r="D31" s="18" t="s">
        <v>15</v>
      </c>
      <c r="E31" s="17" t="s">
        <v>16</v>
      </c>
      <c r="F31" s="120" t="s">
        <v>17</v>
      </c>
      <c r="G31" s="121" t="s">
        <v>18</v>
      </c>
    </row>
    <row r="32" spans="1:7" ht="12" customHeight="1">
      <c r="A32" s="3"/>
      <c r="B32" s="19"/>
      <c r="C32" s="19" t="s">
        <v>52</v>
      </c>
      <c r="D32" s="19"/>
      <c r="E32" s="19"/>
      <c r="F32" s="122"/>
      <c r="G32" s="122"/>
    </row>
    <row r="33" spans="1:11" ht="12" customHeight="1">
      <c r="A33" s="3"/>
      <c r="B33" s="39" t="s">
        <v>22</v>
      </c>
      <c r="C33" s="6"/>
      <c r="D33" s="6"/>
      <c r="E33" s="6"/>
      <c r="F33" s="123"/>
      <c r="G33" s="123"/>
    </row>
    <row r="34" spans="1:11" ht="12" customHeight="1">
      <c r="A34" s="2"/>
      <c r="B34" s="40"/>
      <c r="C34" s="24"/>
      <c r="D34" s="24"/>
      <c r="E34" s="24"/>
      <c r="F34" s="124"/>
      <c r="G34" s="124"/>
    </row>
    <row r="35" spans="1:11" ht="12" customHeight="1">
      <c r="A35" s="3"/>
      <c r="B35" s="38" t="s">
        <v>23</v>
      </c>
      <c r="C35" s="15"/>
      <c r="D35" s="16"/>
      <c r="E35" s="16"/>
      <c r="F35" s="119"/>
      <c r="G35" s="119"/>
    </row>
    <row r="36" spans="1:11" ht="24" customHeight="1">
      <c r="A36" s="3"/>
      <c r="B36" s="20" t="s">
        <v>13</v>
      </c>
      <c r="C36" s="20" t="s">
        <v>106</v>
      </c>
      <c r="D36" s="20" t="s">
        <v>15</v>
      </c>
      <c r="E36" s="20" t="s">
        <v>16</v>
      </c>
      <c r="F36" s="125" t="s">
        <v>17</v>
      </c>
      <c r="G36" s="126" t="s">
        <v>18</v>
      </c>
    </row>
    <row r="37" spans="1:11" ht="12.75" customHeight="1">
      <c r="A37" s="4"/>
      <c r="B37" s="10" t="s">
        <v>77</v>
      </c>
      <c r="C37" s="10" t="s">
        <v>102</v>
      </c>
      <c r="D37" s="10">
        <v>2</v>
      </c>
      <c r="E37" s="10" t="s">
        <v>62</v>
      </c>
      <c r="F37" s="127">
        <v>35000</v>
      </c>
      <c r="G37" s="116">
        <f>+D37*F37</f>
        <v>70000</v>
      </c>
    </row>
    <row r="38" spans="1:11" ht="12.75" customHeight="1">
      <c r="A38" s="4"/>
      <c r="B38" s="10" t="s">
        <v>78</v>
      </c>
      <c r="C38" s="10" t="s">
        <v>102</v>
      </c>
      <c r="D38" s="10">
        <v>1.5</v>
      </c>
      <c r="E38" s="10" t="s">
        <v>62</v>
      </c>
      <c r="F38" s="127">
        <v>40000</v>
      </c>
      <c r="G38" s="116">
        <f t="shared" ref="G38:G41" si="0">+D38*F38</f>
        <v>60000</v>
      </c>
    </row>
    <row r="39" spans="1:11" ht="12.75" customHeight="1">
      <c r="A39" s="4"/>
      <c r="B39" s="10" t="s">
        <v>79</v>
      </c>
      <c r="C39" s="10" t="s">
        <v>102</v>
      </c>
      <c r="D39" s="10">
        <v>1</v>
      </c>
      <c r="E39" s="10" t="s">
        <v>62</v>
      </c>
      <c r="F39" s="127">
        <v>35000</v>
      </c>
      <c r="G39" s="116">
        <f t="shared" si="0"/>
        <v>35000</v>
      </c>
    </row>
    <row r="40" spans="1:11" ht="12.75" customHeight="1">
      <c r="A40" s="4"/>
      <c r="B40" s="41" t="s">
        <v>56</v>
      </c>
      <c r="C40" s="10" t="s">
        <v>102</v>
      </c>
      <c r="D40" s="22">
        <v>0.5</v>
      </c>
      <c r="E40" s="11" t="s">
        <v>98</v>
      </c>
      <c r="F40" s="127">
        <v>80000</v>
      </c>
      <c r="G40" s="116">
        <f t="shared" si="0"/>
        <v>40000</v>
      </c>
    </row>
    <row r="41" spans="1:11" ht="12.75" customHeight="1">
      <c r="A41" s="4"/>
      <c r="B41" s="41" t="s">
        <v>80</v>
      </c>
      <c r="C41" s="10" t="s">
        <v>102</v>
      </c>
      <c r="D41" s="22">
        <v>0.5</v>
      </c>
      <c r="E41" s="11" t="s">
        <v>99</v>
      </c>
      <c r="F41" s="127">
        <v>80000</v>
      </c>
      <c r="G41" s="116">
        <f t="shared" si="0"/>
        <v>40000</v>
      </c>
    </row>
    <row r="42" spans="1:11" ht="12.75" customHeight="1">
      <c r="A42" s="3"/>
      <c r="B42" s="39" t="s">
        <v>24</v>
      </c>
      <c r="C42" s="6"/>
      <c r="D42" s="6"/>
      <c r="E42" s="6"/>
      <c r="F42" s="123"/>
      <c r="G42" s="123">
        <f>SUM(G37:G41)</f>
        <v>245000</v>
      </c>
    </row>
    <row r="43" spans="1:11" ht="12" customHeight="1">
      <c r="A43" s="2"/>
      <c r="B43" s="40"/>
      <c r="C43" s="24"/>
      <c r="D43" s="24"/>
      <c r="E43" s="24"/>
      <c r="F43" s="124"/>
      <c r="G43" s="124"/>
    </row>
    <row r="44" spans="1:11" ht="12" customHeight="1">
      <c r="A44" s="3"/>
      <c r="B44" s="38" t="s">
        <v>25</v>
      </c>
      <c r="C44" s="15"/>
      <c r="D44" s="16"/>
      <c r="E44" s="16"/>
      <c r="F44" s="119"/>
      <c r="G44" s="119"/>
    </row>
    <row r="45" spans="1:11" ht="24" customHeight="1">
      <c r="A45" s="3"/>
      <c r="B45" s="21" t="s">
        <v>26</v>
      </c>
      <c r="C45" s="21" t="s">
        <v>27</v>
      </c>
      <c r="D45" s="21" t="s">
        <v>28</v>
      </c>
      <c r="E45" s="21" t="s">
        <v>16</v>
      </c>
      <c r="F45" s="125" t="s">
        <v>17</v>
      </c>
      <c r="G45" s="125" t="s">
        <v>18</v>
      </c>
      <c r="K45" s="9"/>
    </row>
    <row r="46" spans="1:11" ht="12.75" customHeight="1">
      <c r="A46" s="4"/>
      <c r="B46" s="14" t="s">
        <v>81</v>
      </c>
      <c r="C46" s="14" t="s">
        <v>29</v>
      </c>
      <c r="D46" s="14">
        <v>2</v>
      </c>
      <c r="E46" s="14" t="s">
        <v>82</v>
      </c>
      <c r="F46" s="115">
        <v>200000</v>
      </c>
      <c r="G46" s="115">
        <f>+D46*F46</f>
        <v>400000</v>
      </c>
      <c r="K46" s="9"/>
    </row>
    <row r="47" spans="1:11" ht="12.75" customHeight="1">
      <c r="A47" s="4"/>
      <c r="B47" s="42" t="s">
        <v>83</v>
      </c>
      <c r="C47" s="10"/>
      <c r="D47" s="10"/>
      <c r="E47" s="10"/>
      <c r="F47" s="116"/>
      <c r="G47" s="115"/>
    </row>
    <row r="48" spans="1:11" ht="12.75" customHeight="1">
      <c r="A48" s="4"/>
      <c r="B48" s="103" t="s">
        <v>108</v>
      </c>
      <c r="C48" s="103" t="s">
        <v>109</v>
      </c>
      <c r="D48" s="10">
        <v>20</v>
      </c>
      <c r="E48" s="14" t="s">
        <v>62</v>
      </c>
      <c r="F48" s="116">
        <v>10000</v>
      </c>
      <c r="G48" s="115">
        <f>+D48*F48</f>
        <v>200000</v>
      </c>
    </row>
    <row r="49" spans="1:7" ht="12.75" customHeight="1">
      <c r="A49" s="4"/>
      <c r="B49" s="103" t="s">
        <v>110</v>
      </c>
      <c r="C49" s="103" t="s">
        <v>111</v>
      </c>
      <c r="D49" s="10">
        <v>5</v>
      </c>
      <c r="E49" s="14" t="s">
        <v>62</v>
      </c>
      <c r="F49" s="116">
        <v>40000</v>
      </c>
      <c r="G49" s="115">
        <f>+D49*F49</f>
        <v>200000</v>
      </c>
    </row>
    <row r="50" spans="1:7" ht="12.75" customHeight="1">
      <c r="A50" s="4"/>
      <c r="B50" s="42" t="s">
        <v>85</v>
      </c>
      <c r="C50" s="10"/>
      <c r="D50" s="10"/>
      <c r="E50" s="10"/>
      <c r="F50" s="116"/>
      <c r="G50" s="115"/>
    </row>
    <row r="51" spans="1:7" ht="12.75" customHeight="1">
      <c r="A51" s="4"/>
      <c r="B51" s="10" t="s">
        <v>64</v>
      </c>
      <c r="C51" s="14" t="s">
        <v>84</v>
      </c>
      <c r="D51" s="10">
        <v>4</v>
      </c>
      <c r="E51" s="10" t="s">
        <v>75</v>
      </c>
      <c r="F51" s="116">
        <v>76000</v>
      </c>
      <c r="G51" s="115">
        <f>+D51*F51</f>
        <v>304000</v>
      </c>
    </row>
    <row r="52" spans="1:7" ht="12.75" customHeight="1">
      <c r="A52" s="4"/>
      <c r="B52" s="10" t="s">
        <v>86</v>
      </c>
      <c r="C52" s="14" t="s">
        <v>87</v>
      </c>
      <c r="D52" s="10">
        <v>1</v>
      </c>
      <c r="E52" s="10" t="s">
        <v>75</v>
      </c>
      <c r="F52" s="116">
        <v>50000</v>
      </c>
      <c r="G52" s="115">
        <f>+D52*F52</f>
        <v>50000</v>
      </c>
    </row>
    <row r="53" spans="1:7" ht="13.5" customHeight="1">
      <c r="A53" s="3"/>
      <c r="B53" s="39" t="s">
        <v>30</v>
      </c>
      <c r="C53" s="6"/>
      <c r="D53" s="6"/>
      <c r="E53" s="6"/>
      <c r="F53" s="123"/>
      <c r="G53" s="123">
        <f>SUM(G46:G52)</f>
        <v>1154000</v>
      </c>
    </row>
    <row r="54" spans="1:7" ht="12" customHeight="1">
      <c r="A54" s="2"/>
      <c r="B54" s="40"/>
      <c r="C54" s="24"/>
      <c r="D54" s="24"/>
      <c r="E54" s="24"/>
      <c r="F54" s="124"/>
      <c r="G54" s="124"/>
    </row>
    <row r="55" spans="1:7" ht="12" customHeight="1">
      <c r="A55" s="3"/>
      <c r="B55" s="38" t="s">
        <v>31</v>
      </c>
      <c r="C55" s="15"/>
      <c r="D55" s="16"/>
      <c r="E55" s="16"/>
      <c r="F55" s="119"/>
      <c r="G55" s="119"/>
    </row>
    <row r="56" spans="1:7" ht="24" customHeight="1">
      <c r="A56" s="3"/>
      <c r="B56" s="20" t="s">
        <v>32</v>
      </c>
      <c r="C56" s="21" t="s">
        <v>27</v>
      </c>
      <c r="D56" s="21" t="s">
        <v>28</v>
      </c>
      <c r="E56" s="20" t="s">
        <v>16</v>
      </c>
      <c r="F56" s="125" t="s">
        <v>17</v>
      </c>
      <c r="G56" s="126" t="s">
        <v>18</v>
      </c>
    </row>
    <row r="57" spans="1:7" ht="24" customHeight="1">
      <c r="A57" s="8"/>
      <c r="B57" s="103" t="s">
        <v>100</v>
      </c>
      <c r="C57" s="104" t="s">
        <v>94</v>
      </c>
      <c r="D57" s="104">
        <v>2.5</v>
      </c>
      <c r="E57" s="11" t="s">
        <v>82</v>
      </c>
      <c r="F57" s="116">
        <v>120000</v>
      </c>
      <c r="G57" s="114">
        <f>F57*D57</f>
        <v>300000</v>
      </c>
    </row>
    <row r="58" spans="1:7" ht="24" customHeight="1">
      <c r="A58" s="8"/>
      <c r="B58" s="14" t="s">
        <v>88</v>
      </c>
      <c r="C58" s="11" t="s">
        <v>89</v>
      </c>
      <c r="D58" s="11">
        <v>125</v>
      </c>
      <c r="E58" s="11" t="s">
        <v>58</v>
      </c>
      <c r="F58" s="116">
        <v>1250</v>
      </c>
      <c r="G58" s="114">
        <f>F58*D58</f>
        <v>156250</v>
      </c>
    </row>
    <row r="59" spans="1:7" ht="33" customHeight="1">
      <c r="A59" s="4"/>
      <c r="B59" s="43" t="s">
        <v>90</v>
      </c>
      <c r="C59" s="10" t="s">
        <v>57</v>
      </c>
      <c r="D59" s="10">
        <v>15</v>
      </c>
      <c r="E59" s="10" t="s">
        <v>76</v>
      </c>
      <c r="F59" s="116">
        <v>1250</v>
      </c>
      <c r="G59" s="116">
        <f>F59*D59</f>
        <v>18750</v>
      </c>
    </row>
    <row r="60" spans="1:7" ht="13.5" customHeight="1">
      <c r="A60" s="3"/>
      <c r="B60" s="44" t="s">
        <v>33</v>
      </c>
      <c r="C60" s="23"/>
      <c r="D60" s="23"/>
      <c r="E60" s="23"/>
      <c r="F60" s="128"/>
      <c r="G60" s="128">
        <f>SUM(G57:G59)</f>
        <v>475000</v>
      </c>
    </row>
    <row r="61" spans="1:7" ht="12" customHeight="1">
      <c r="A61" s="2"/>
      <c r="B61" s="45"/>
      <c r="C61" s="45"/>
      <c r="D61" s="45"/>
      <c r="E61" s="45"/>
      <c r="F61" s="129"/>
      <c r="G61" s="129"/>
    </row>
    <row r="62" spans="1:7" ht="12" customHeight="1">
      <c r="A62" s="8"/>
      <c r="B62" s="46" t="s">
        <v>34</v>
      </c>
      <c r="C62" s="47"/>
      <c r="D62" s="47"/>
      <c r="E62" s="47"/>
      <c r="F62" s="130"/>
      <c r="G62" s="131">
        <f>G28+G42+G53+G60</f>
        <v>4049000</v>
      </c>
    </row>
    <row r="63" spans="1:7" ht="12" customHeight="1">
      <c r="A63" s="8"/>
      <c r="B63" s="48" t="s">
        <v>35</v>
      </c>
      <c r="C63" s="49"/>
      <c r="D63" s="49"/>
      <c r="E63" s="49"/>
      <c r="F63" s="121"/>
      <c r="G63" s="132">
        <f>G62*0.05</f>
        <v>202450</v>
      </c>
    </row>
    <row r="64" spans="1:7" ht="12" customHeight="1">
      <c r="A64" s="8"/>
      <c r="B64" s="50" t="s">
        <v>36</v>
      </c>
      <c r="C64" s="51"/>
      <c r="D64" s="51"/>
      <c r="E64" s="51"/>
      <c r="F64" s="133"/>
      <c r="G64" s="134">
        <f>G63+G62</f>
        <v>4251450</v>
      </c>
    </row>
    <row r="65" spans="1:7" ht="12" customHeight="1">
      <c r="A65" s="8"/>
      <c r="B65" s="48" t="s">
        <v>37</v>
      </c>
      <c r="C65" s="49"/>
      <c r="D65" s="49"/>
      <c r="E65" s="49"/>
      <c r="F65" s="121"/>
      <c r="G65" s="132">
        <f>G12</f>
        <v>10500000</v>
      </c>
    </row>
    <row r="66" spans="1:7" ht="12" customHeight="1">
      <c r="A66" s="8"/>
      <c r="B66" s="52" t="s">
        <v>38</v>
      </c>
      <c r="C66" s="53"/>
      <c r="D66" s="53"/>
      <c r="E66" s="53"/>
      <c r="F66" s="135"/>
      <c r="G66" s="136">
        <f>G65-G64</f>
        <v>6248550</v>
      </c>
    </row>
    <row r="67" spans="1:7" ht="12" customHeight="1">
      <c r="A67" s="8"/>
      <c r="B67" s="54" t="s">
        <v>92</v>
      </c>
      <c r="C67" s="55"/>
      <c r="D67" s="55"/>
      <c r="E67" s="55"/>
      <c r="F67" s="89"/>
      <c r="G67" s="89"/>
    </row>
    <row r="68" spans="1:7" ht="12.75" customHeight="1" thickBot="1">
      <c r="A68" s="8"/>
      <c r="B68" s="56"/>
      <c r="C68" s="55"/>
      <c r="D68" s="55"/>
      <c r="E68" s="55"/>
      <c r="F68" s="89"/>
      <c r="G68" s="89"/>
    </row>
    <row r="69" spans="1:7" ht="12" customHeight="1">
      <c r="A69" s="8"/>
      <c r="B69" s="100" t="s">
        <v>93</v>
      </c>
      <c r="C69" s="57"/>
      <c r="D69" s="57"/>
      <c r="E69" s="57"/>
      <c r="F69" s="90"/>
      <c r="G69" s="89"/>
    </row>
    <row r="70" spans="1:7" ht="12" customHeight="1">
      <c r="A70" s="8"/>
      <c r="B70" s="101" t="s">
        <v>39</v>
      </c>
      <c r="C70" s="56"/>
      <c r="D70" s="56"/>
      <c r="E70" s="56"/>
      <c r="F70" s="91"/>
      <c r="G70" s="89"/>
    </row>
    <row r="71" spans="1:7" ht="12" customHeight="1">
      <c r="A71" s="8"/>
      <c r="B71" s="101" t="s">
        <v>40</v>
      </c>
      <c r="C71" s="56"/>
      <c r="D71" s="56"/>
      <c r="E71" s="56"/>
      <c r="F71" s="91"/>
      <c r="G71" s="89"/>
    </row>
    <row r="72" spans="1:7" ht="12" customHeight="1">
      <c r="A72" s="8"/>
      <c r="B72" s="101" t="s">
        <v>41</v>
      </c>
      <c r="C72" s="56"/>
      <c r="D72" s="56"/>
      <c r="E72" s="56"/>
      <c r="F72" s="91"/>
      <c r="G72" s="89"/>
    </row>
    <row r="73" spans="1:7" ht="12" customHeight="1">
      <c r="A73" s="8"/>
      <c r="B73" s="101" t="s">
        <v>42</v>
      </c>
      <c r="C73" s="56"/>
      <c r="D73" s="56"/>
      <c r="E73" s="56"/>
      <c r="F73" s="91"/>
      <c r="G73" s="89"/>
    </row>
    <row r="74" spans="1:7" ht="12" customHeight="1">
      <c r="A74" s="8"/>
      <c r="B74" s="101" t="s">
        <v>43</v>
      </c>
      <c r="C74" s="56"/>
      <c r="D74" s="56"/>
      <c r="E74" s="56"/>
      <c r="F74" s="91"/>
      <c r="G74" s="89"/>
    </row>
    <row r="75" spans="1:7" ht="12.75" customHeight="1" thickBot="1">
      <c r="A75" s="8"/>
      <c r="B75" s="102" t="s">
        <v>59</v>
      </c>
      <c r="C75" s="58"/>
      <c r="D75" s="58"/>
      <c r="E75" s="58"/>
      <c r="F75" s="92"/>
      <c r="G75" s="89"/>
    </row>
    <row r="76" spans="1:7" ht="12.75" customHeight="1">
      <c r="A76" s="8"/>
      <c r="B76" s="56"/>
      <c r="C76" s="56"/>
      <c r="D76" s="56"/>
      <c r="E76" s="56"/>
      <c r="F76" s="93"/>
      <c r="G76" s="89"/>
    </row>
    <row r="77" spans="1:7" ht="15" customHeight="1" thickBot="1">
      <c r="A77" s="8"/>
      <c r="B77" s="137" t="s">
        <v>44</v>
      </c>
      <c r="C77" s="138"/>
      <c r="D77" s="59"/>
      <c r="E77" s="60"/>
      <c r="F77" s="94"/>
      <c r="G77" s="89"/>
    </row>
    <row r="78" spans="1:7" ht="12" customHeight="1">
      <c r="A78" s="8"/>
      <c r="B78" s="61" t="s">
        <v>32</v>
      </c>
      <c r="C78" s="62" t="s">
        <v>103</v>
      </c>
      <c r="D78" s="63" t="s">
        <v>45</v>
      </c>
      <c r="E78" s="60"/>
      <c r="F78" s="94"/>
      <c r="G78" s="89"/>
    </row>
    <row r="79" spans="1:7" ht="12" customHeight="1">
      <c r="A79" s="8"/>
      <c r="B79" s="64" t="s">
        <v>46</v>
      </c>
      <c r="C79" s="65">
        <f>G28</f>
        <v>2175000</v>
      </c>
      <c r="D79" s="66">
        <f>(C79/C85)</f>
        <v>0.51159016335603147</v>
      </c>
      <c r="E79" s="60"/>
      <c r="F79" s="94"/>
      <c r="G79" s="89"/>
    </row>
    <row r="80" spans="1:7" ht="12" customHeight="1">
      <c r="A80" s="8"/>
      <c r="B80" s="64" t="s">
        <v>47</v>
      </c>
      <c r="C80" s="67">
        <f>G33</f>
        <v>0</v>
      </c>
      <c r="D80" s="66">
        <v>0</v>
      </c>
      <c r="E80" s="60"/>
      <c r="F80" s="94"/>
      <c r="G80" s="89"/>
    </row>
    <row r="81" spans="1:7" ht="12" customHeight="1">
      <c r="A81" s="8"/>
      <c r="B81" s="64" t="s">
        <v>48</v>
      </c>
      <c r="C81" s="65">
        <f>G42</f>
        <v>245000</v>
      </c>
      <c r="D81" s="66">
        <f>(C81/C85)</f>
        <v>5.7627397711369065E-2</v>
      </c>
      <c r="E81" s="60"/>
      <c r="F81" s="94"/>
      <c r="G81" s="89"/>
    </row>
    <row r="82" spans="1:7" ht="12" customHeight="1">
      <c r="A82" s="8"/>
      <c r="B82" s="64" t="s">
        <v>26</v>
      </c>
      <c r="C82" s="65">
        <f>G53</f>
        <v>1154000</v>
      </c>
      <c r="D82" s="66">
        <f>(C82/C85)</f>
        <v>0.27143680391395875</v>
      </c>
      <c r="E82" s="60"/>
      <c r="F82" s="94"/>
      <c r="G82" s="89"/>
    </row>
    <row r="83" spans="1:7" ht="12" customHeight="1">
      <c r="A83" s="8"/>
      <c r="B83" s="64" t="s">
        <v>49</v>
      </c>
      <c r="C83" s="65">
        <f>G60</f>
        <v>475000</v>
      </c>
      <c r="D83" s="66">
        <f>(C83/C85)</f>
        <v>0.11172658739959308</v>
      </c>
      <c r="E83" s="68"/>
      <c r="F83" s="95"/>
      <c r="G83" s="89"/>
    </row>
    <row r="84" spans="1:7" ht="12" customHeight="1">
      <c r="A84" s="8"/>
      <c r="B84" s="64" t="s">
        <v>50</v>
      </c>
      <c r="C84" s="65">
        <f>G63</f>
        <v>202450</v>
      </c>
      <c r="D84" s="66">
        <f>(C84/C85)</f>
        <v>4.7619047619047616E-2</v>
      </c>
      <c r="E84" s="68"/>
      <c r="F84" s="95"/>
      <c r="G84" s="89"/>
    </row>
    <row r="85" spans="1:7" ht="12.75" customHeight="1" thickBot="1">
      <c r="A85" s="8"/>
      <c r="B85" s="69" t="s">
        <v>104</v>
      </c>
      <c r="C85" s="70">
        <f>SUM(C79:C84)</f>
        <v>4251450</v>
      </c>
      <c r="D85" s="71">
        <f>SUM(D79:D84)</f>
        <v>1</v>
      </c>
      <c r="E85" s="68"/>
      <c r="F85" s="95"/>
      <c r="G85" s="89"/>
    </row>
    <row r="86" spans="1:7" ht="12" customHeight="1">
      <c r="A86" s="8"/>
      <c r="B86" s="56"/>
      <c r="C86" s="55"/>
      <c r="D86" s="55"/>
      <c r="E86" s="55"/>
      <c r="F86" s="89"/>
      <c r="G86" s="89"/>
    </row>
    <row r="87" spans="1:7" ht="12.75" customHeight="1">
      <c r="A87" s="8"/>
      <c r="B87" s="72"/>
      <c r="C87" s="55"/>
      <c r="D87" s="55"/>
      <c r="E87" s="55"/>
      <c r="F87" s="89"/>
      <c r="G87" s="89"/>
    </row>
    <row r="88" spans="1:7" ht="12" customHeight="1" thickBot="1">
      <c r="A88" s="7"/>
      <c r="B88" s="73"/>
      <c r="C88" s="74" t="s">
        <v>91</v>
      </c>
      <c r="D88" s="75"/>
      <c r="E88" s="76"/>
      <c r="F88" s="96"/>
      <c r="G88" s="89"/>
    </row>
    <row r="89" spans="1:7" ht="12" customHeight="1">
      <c r="A89" s="8"/>
      <c r="B89" s="77" t="s">
        <v>105</v>
      </c>
      <c r="C89" s="112">
        <v>3500</v>
      </c>
      <c r="D89" s="112">
        <v>4000</v>
      </c>
      <c r="E89" s="113">
        <v>4500</v>
      </c>
      <c r="F89" s="97"/>
      <c r="G89" s="98"/>
    </row>
    <row r="90" spans="1:7" ht="12.75" customHeight="1" thickBot="1">
      <c r="A90" s="8"/>
      <c r="B90" s="69" t="s">
        <v>65</v>
      </c>
      <c r="C90" s="106">
        <f>(G64/C89)</f>
        <v>1214.7</v>
      </c>
      <c r="D90" s="106">
        <f>(G64/D89)</f>
        <v>1062.8625</v>
      </c>
      <c r="E90" s="107">
        <f>(G64/E89)</f>
        <v>944.76666666666665</v>
      </c>
      <c r="F90" s="97"/>
      <c r="G90" s="98"/>
    </row>
    <row r="91" spans="1:7" ht="15.6" customHeight="1">
      <c r="A91" s="8"/>
      <c r="B91" s="105" t="s">
        <v>51</v>
      </c>
      <c r="C91" s="56"/>
      <c r="D91" s="56"/>
      <c r="E91" s="56"/>
      <c r="F91" s="93"/>
      <c r="G91" s="93"/>
    </row>
  </sheetData>
  <mergeCells count="9">
    <mergeCell ref="B77:C77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G2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BEBBBFF-32F8-40FE-8E2F-39190B8965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9A3E33-5DB8-447C-A556-89C4569AED0E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745D70-973B-4854-9165-FE2B1D783491}">
  <ds:schemaRefs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1030f0af-99cb-42f1-88fc-acec73331192"/>
    <ds:schemaRef ds:uri="c5dbce2d-49dc-4afe-a5b0-d7fb7a901161"/>
    <ds:schemaRef ds:uri="http://schemas.microsoft.com/sharepoint/v3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Sandía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2023-04-04T17:20:03Z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