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técnicas 2023/Copiapó 2023/"/>
    </mc:Choice>
  </mc:AlternateContent>
  <xr:revisionPtr revIDLastSave="0" documentId="13_ncr:1_{9C2C7528-72B5-F647-8BC1-DF9DB438069A}" xr6:coauthVersionLast="47" xr6:coauthVersionMax="47" xr10:uidLastSave="{00000000-0000-0000-0000-000000000000}"/>
  <bookViews>
    <workbookView xWindow="0" yWindow="500" windowWidth="28800" windowHeight="17420" xr2:uid="{00000000-000D-0000-FFFF-FFFF00000000}"/>
  </bookViews>
  <sheets>
    <sheet name="Sandí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4" i="1" l="1"/>
  <c r="G53" i="1"/>
  <c r="G55" i="1"/>
  <c r="G58" i="1"/>
  <c r="G40" i="1"/>
  <c r="G39" i="1"/>
  <c r="G38" i="1"/>
  <c r="G37" i="1"/>
  <c r="G27" i="1"/>
  <c r="G26" i="1"/>
  <c r="G25" i="1"/>
  <c r="G24" i="1"/>
  <c r="G23" i="1"/>
  <c r="G22" i="1"/>
  <c r="G66" i="1" l="1"/>
  <c r="G60" i="1"/>
  <c r="G59" i="1"/>
  <c r="G57" i="1"/>
  <c r="G56" i="1"/>
  <c r="G52" i="1"/>
  <c r="G51" i="1"/>
  <c r="G50" i="1"/>
  <c r="G49" i="1"/>
  <c r="G48" i="1"/>
  <c r="G47" i="1"/>
  <c r="G45" i="1"/>
  <c r="G61" i="1" l="1"/>
  <c r="G65" i="1"/>
  <c r="G67" i="1" s="1"/>
  <c r="G32" i="1" l="1"/>
  <c r="G33" i="1" s="1"/>
  <c r="C90" i="1" l="1"/>
  <c r="G12" i="1"/>
  <c r="G41" i="1" l="1"/>
  <c r="G21" i="1"/>
  <c r="G28" i="1" s="1"/>
  <c r="C88" i="1" l="1"/>
  <c r="C86" i="1"/>
  <c r="C89" i="1"/>
  <c r="C87" i="1"/>
  <c r="G72" i="1"/>
  <c r="G69" i="1" l="1"/>
  <c r="G70" i="1" s="1"/>
  <c r="G71" i="1" l="1"/>
  <c r="C91" i="1"/>
  <c r="C92" i="1" l="1"/>
  <c r="D91" i="1" s="1"/>
  <c r="D97" i="1"/>
  <c r="C97" i="1"/>
  <c r="E97" i="1"/>
  <c r="G73" i="1"/>
  <c r="D89" i="1" l="1"/>
  <c r="D87" i="1"/>
  <c r="D86" i="1"/>
  <c r="D90" i="1"/>
  <c r="D88" i="1"/>
  <c r="D92" i="1" l="1"/>
</calcChain>
</file>

<file path=xl/sharedStrings.xml><?xml version="1.0" encoding="utf-8"?>
<sst xmlns="http://schemas.openxmlformats.org/spreadsheetml/2006/main" count="177" uniqueCount="121">
  <si>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</si>
  <si>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</si>
  <si>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</si>
  <si>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</si>
  <si>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</si>
  <si>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</si>
  <si>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</si>
  <si>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</si>
  <si>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</si>
  <si>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</si>
  <si>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</si>
  <si>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</si>
  <si>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</si>
  <si>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</si>
  <si>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</si>
  <si>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</si>
  <si>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</si>
  <si>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</si>
  <si>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</si>
  <si>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</si>
  <si>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</si>
  <si>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</si>
  <si>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</si>
  <si>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</si>
  <si>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</si>
  <si>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</si>
  <si>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</si>
  <si>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</si>
  <si>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</si>
  <si>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</si>
  <si>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</si>
  <si>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</si>
  <si>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</si>
  <si>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</si>
  <si>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</si>
  <si>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</si>
  <si>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</si>
  <si>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</si>
  <si>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</si>
  <si>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</si>
  <si>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</si>
  <si>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</si>
  <si>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</si>
  <si>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</si>
  <si>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</si>
  <si>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</si>
  <si>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</si>
  <si>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</si>
  <si>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</si>
  <si>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</si>
  <si>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</si>
  <si>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</si>
  <si>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</si>
  <si>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</si>
  <si>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</si>
  <si>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</si>
  <si>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</si>
  <si>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</si>
  <si>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</si>
  <si>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</si>
  <si>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Atacama</t>
  </si>
  <si>
    <t>Limpia con cultivadora</t>
  </si>
  <si>
    <t>lt</t>
  </si>
  <si>
    <t>Heladas - Sequia</t>
  </si>
  <si>
    <t>Copiapó</t>
  </si>
  <si>
    <t>Local</t>
  </si>
  <si>
    <t>FERTILIZANTES</t>
  </si>
  <si>
    <t>PESTICIDAS</t>
  </si>
  <si>
    <t>Guano</t>
  </si>
  <si>
    <t>Medio</t>
  </si>
  <si>
    <t>Transplante</t>
  </si>
  <si>
    <t>Urea granulada</t>
  </si>
  <si>
    <t>Enero</t>
  </si>
  <si>
    <t>Diciembre - Enero</t>
  </si>
  <si>
    <t>Cosecha y selección</t>
  </si>
  <si>
    <t>Agosto</t>
  </si>
  <si>
    <t>Septiembre</t>
  </si>
  <si>
    <t xml:space="preserve">Rastrajes </t>
  </si>
  <si>
    <t>Agosto a diciembre</t>
  </si>
  <si>
    <t>saco</t>
  </si>
  <si>
    <t>Agosto a noviembre</t>
  </si>
  <si>
    <t>rollos</t>
  </si>
  <si>
    <t>Mulch 1,2x1000mts negro</t>
  </si>
  <si>
    <t>Plástico tunel</t>
  </si>
  <si>
    <t>Arcos fierro (5 usos)</t>
  </si>
  <si>
    <t>Riego tecnificado y fertirrigación</t>
  </si>
  <si>
    <t>Electricidad</t>
  </si>
  <si>
    <t>KWH</t>
  </si>
  <si>
    <t>Sandía</t>
  </si>
  <si>
    <t>Santa Amelia</t>
  </si>
  <si>
    <t>Nantoco . Toledo- San Pedro</t>
  </si>
  <si>
    <t>Instalar tuneles y manejo</t>
  </si>
  <si>
    <t>Instalar cintas riego</t>
  </si>
  <si>
    <t>Manejo guías</t>
  </si>
  <si>
    <t>Control malezas</t>
  </si>
  <si>
    <t>Retiro tuneles y plásticos</t>
  </si>
  <si>
    <t>Septiembre Octubre</t>
  </si>
  <si>
    <t>Diciembre Enero</t>
  </si>
  <si>
    <t>Octubre</t>
  </si>
  <si>
    <t xml:space="preserve">Aplicicación agroquímicos </t>
  </si>
  <si>
    <t>Carga a ramada</t>
  </si>
  <si>
    <t>Diciembre</t>
  </si>
  <si>
    <t>PLANTAS</t>
  </si>
  <si>
    <t>Saco 25 Kgs.</t>
  </si>
  <si>
    <t>Nitrato Potasio</t>
  </si>
  <si>
    <t>lt.</t>
  </si>
  <si>
    <t>RENDIMIENTO (UND/Há)</t>
  </si>
  <si>
    <t>Rendimiento (Unidades/hà)</t>
  </si>
  <si>
    <t>PRECIO ESPERADO (UND/Há)</t>
  </si>
  <si>
    <t>ESCENARIOS COSTO UNITARIO  ($/Unidad)</t>
  </si>
  <si>
    <t>Costo unitario ($/Unidad) (*)</t>
  </si>
  <si>
    <t>Coragen</t>
  </si>
  <si>
    <t>Acaban</t>
  </si>
  <si>
    <t>kilos</t>
  </si>
  <si>
    <t>Fosfato monoamonico</t>
  </si>
  <si>
    <t>Combustible /luz</t>
  </si>
  <si>
    <t>mensual</t>
  </si>
  <si>
    <t>Trigard</t>
  </si>
  <si>
    <t>Sobre</t>
  </si>
  <si>
    <t>Agosto a septiembre</t>
  </si>
  <si>
    <t>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</si>
</sst>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4" fillId="2" borderId="5" xfId="0" applyNumberFormat="1" applyFont="1" applyFill="1" applyBorder="1"/>
    <xf numFmtId="0" fontId="2" fillId="2" borderId="6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7" xfId="0" applyFont="1" applyFill="1" applyBorder="1"/>
    <xf numFmtId="0" fontId="0" fillId="2" borderId="8" xfId="0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ill="1" applyBorder="1"/>
    <xf numFmtId="0" fontId="14" fillId="7" borderId="19" xfId="0" applyFont="1" applyFill="1" applyBorder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7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6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6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6" fontId="1" fillId="6" borderId="30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8" borderId="35" xfId="0" applyNumberFormat="1" applyFont="1" applyFill="1" applyBorder="1" applyAlignment="1">
      <alignment vertical="center"/>
    </xf>
    <xf numFmtId="167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167" fontId="12" fillId="8" borderId="37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1" fillId="3" borderId="54" xfId="0" applyNumberFormat="1" applyFont="1" applyFill="1" applyBorder="1" applyAlignment="1">
      <alignment vertical="center" wrapText="1"/>
    </xf>
    <xf numFmtId="49" fontId="4" fillId="2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/>
    <xf numFmtId="0" fontId="5" fillId="2" borderId="55" xfId="0" applyFont="1" applyFill="1" applyBorder="1"/>
    <xf numFmtId="0" fontId="0" fillId="2" borderId="56" xfId="0" applyFill="1" applyBorder="1"/>
    <xf numFmtId="14" fontId="2" fillId="2" borderId="57" xfId="0" applyNumberFormat="1" applyFont="1" applyFill="1" applyBorder="1"/>
    <xf numFmtId="14" fontId="19" fillId="10" borderId="53" xfId="0" applyNumberFormat="1" applyFont="1" applyFill="1" applyBorder="1" applyAlignment="1">
      <alignment horizontal="left"/>
    </xf>
    <xf numFmtId="0" fontId="4" fillId="2" borderId="58" xfId="0" applyFont="1" applyFill="1" applyBorder="1"/>
    <xf numFmtId="0" fontId="2" fillId="2" borderId="57" xfId="0" applyFont="1" applyFill="1" applyBorder="1" applyAlignment="1">
      <alignment horizontal="justify" wrapText="1"/>
    </xf>
    <xf numFmtId="0" fontId="19" fillId="0" borderId="53" xfId="0" applyFont="1" applyBorder="1" applyAlignment="1">
      <alignment horizontal="left" vertical="center" wrapText="1"/>
    </xf>
    <xf numFmtId="168" fontId="19" fillId="0" borderId="53" xfId="1" applyNumberFormat="1" applyFont="1" applyFill="1" applyBorder="1" applyAlignment="1">
      <alignment horizontal="center" wrapText="1"/>
    </xf>
    <xf numFmtId="168" fontId="19" fillId="0" borderId="59" xfId="1" applyNumberFormat="1" applyFont="1" applyFill="1" applyBorder="1"/>
    <xf numFmtId="168" fontId="19" fillId="0" borderId="53" xfId="1" applyNumberFormat="1" applyFont="1" applyFill="1" applyBorder="1" applyAlignment="1">
      <alignment wrapText="1"/>
    </xf>
    <xf numFmtId="3" fontId="20" fillId="0" borderId="53" xfId="0" applyNumberFormat="1" applyFont="1" applyBorder="1"/>
    <xf numFmtId="168" fontId="20" fillId="11" borderId="53" xfId="1" applyNumberFormat="1" applyFont="1" applyFill="1" applyBorder="1" applyAlignment="1">
      <alignment horizontal="right"/>
    </xf>
    <xf numFmtId="168" fontId="20" fillId="0" borderId="53" xfId="1" applyNumberFormat="1" applyFont="1" applyFill="1" applyBorder="1"/>
    <xf numFmtId="0" fontId="20" fillId="11" borderId="53" xfId="0" applyFont="1" applyFill="1" applyBorder="1" applyAlignment="1">
      <alignment horizontal="right" wrapText="1"/>
    </xf>
    <xf numFmtId="0" fontId="20" fillId="11" borderId="53" xfId="0" applyFont="1" applyFill="1" applyBorder="1" applyAlignment="1">
      <alignment horizontal="right"/>
    </xf>
    <xf numFmtId="0" fontId="20" fillId="0" borderId="53" xfId="0" applyFont="1" applyFill="1" applyBorder="1" applyAlignment="1">
      <alignment horizontal="left"/>
    </xf>
    <xf numFmtId="0" fontId="20" fillId="0" borderId="53" xfId="0" applyFont="1" applyBorder="1" applyAlignment="1">
      <alignment horizontal="left" vertical="center" wrapText="1"/>
    </xf>
    <xf numFmtId="0" fontId="20" fillId="0" borderId="53" xfId="0" applyFont="1" applyFill="1" applyBorder="1" applyAlignment="1">
      <alignment wrapText="1"/>
    </xf>
    <xf numFmtId="0" fontId="20" fillId="0" borderId="53" xfId="0" applyFont="1" applyFill="1" applyBorder="1"/>
    <xf numFmtId="0" fontId="20" fillId="0" borderId="53" xfId="0" applyFont="1" applyFill="1" applyBorder="1" applyAlignment="1">
      <alignment horizontal="center" wrapText="1"/>
    </xf>
    <xf numFmtId="0" fontId="20" fillId="0" borderId="59" xfId="0" applyFont="1" applyFill="1" applyBorder="1" applyAlignment="1">
      <alignment wrapText="1"/>
    </xf>
    <xf numFmtId="0" fontId="20" fillId="0" borderId="59" xfId="0" applyFont="1" applyFill="1" applyBorder="1" applyAlignment="1">
      <alignment horizontal="center" wrapText="1"/>
    </xf>
    <xf numFmtId="169" fontId="20" fillId="0" borderId="53" xfId="1" applyNumberFormat="1" applyFont="1" applyFill="1" applyBorder="1" applyAlignment="1">
      <alignment horizontal="left" wrapText="1"/>
    </xf>
    <xf numFmtId="168" fontId="20" fillId="0" borderId="53" xfId="1" applyNumberFormat="1" applyFont="1" applyFill="1" applyBorder="1" applyAlignment="1">
      <alignment horizontal="center" wrapText="1"/>
    </xf>
    <xf numFmtId="0" fontId="20" fillId="0" borderId="53" xfId="0" applyFont="1" applyBorder="1"/>
    <xf numFmtId="0" fontId="20" fillId="0" borderId="59" xfId="0" applyFont="1" applyBorder="1" applyAlignment="1">
      <alignment horizontal="center"/>
    </xf>
    <xf numFmtId="0" fontId="20" fillId="0" borderId="59" xfId="0" applyFont="1" applyBorder="1"/>
    <xf numFmtId="164" fontId="12" fillId="8" borderId="51" xfId="2" applyFont="1" applyFill="1" applyBorder="1" applyAlignment="1">
      <alignment vertical="center"/>
    </xf>
    <xf numFmtId="164" fontId="12" fillId="8" borderId="52" xfId="2" applyFont="1" applyFill="1" applyBorder="1" applyAlignment="1">
      <alignment vertical="center"/>
    </xf>
    <xf numFmtId="0" fontId="21" fillId="0" borderId="53" xfId="0" applyFont="1" applyFill="1" applyBorder="1" applyAlignment="1">
      <alignment wrapText="1"/>
    </xf>
    <xf numFmtId="49" fontId="1" fillId="3" borderId="60" xfId="0" applyNumberFormat="1" applyFont="1" applyFill="1" applyBorder="1" applyAlignment="1">
      <alignment horizontal="center" vertical="center"/>
    </xf>
    <xf numFmtId="49" fontId="1" fillId="3" borderId="60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/>
    </xf>
    <xf numFmtId="0" fontId="2" fillId="2" borderId="61" xfId="0" applyFont="1" applyFill="1" applyBorder="1"/>
    <xf numFmtId="3" fontId="2" fillId="2" borderId="61" xfId="0" applyNumberFormat="1" applyFont="1" applyFill="1" applyBorder="1"/>
    <xf numFmtId="49" fontId="1" fillId="5" borderId="53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49" fontId="1" fillId="3" borderId="53" xfId="0" applyNumberFormat="1" applyFont="1" applyFill="1" applyBorder="1" applyAlignment="1">
      <alignment horizontal="center" vertical="center"/>
    </xf>
    <xf numFmtId="49" fontId="1" fillId="3" borderId="53" xfId="0" applyNumberFormat="1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center"/>
    </xf>
    <xf numFmtId="49" fontId="8" fillId="3" borderId="53" xfId="0" applyNumberFormat="1" applyFont="1" applyFill="1" applyBorder="1" applyAlignment="1">
      <alignment vertical="center"/>
    </xf>
    <xf numFmtId="0" fontId="8" fillId="3" borderId="53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vertical="center"/>
    </xf>
    <xf numFmtId="3" fontId="8" fillId="3" borderId="53" xfId="0" applyNumberFormat="1" applyFont="1" applyFill="1" applyBorder="1" applyAlignment="1">
      <alignment vertical="center"/>
    </xf>
    <xf numFmtId="49" fontId="1" fillId="5" borderId="60" xfId="0" applyNumberFormat="1" applyFont="1" applyFill="1" applyBorder="1" applyAlignment="1">
      <alignment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168" fontId="20" fillId="0" borderId="59" xfId="1" applyNumberFormat="1" applyFont="1" applyFill="1" applyBorder="1" applyAlignment="1">
      <alignment horizontal="center" wrapText="1"/>
    </xf>
    <xf numFmtId="168" fontId="20" fillId="0" borderId="53" xfId="1" applyNumberFormat="1" applyFont="1" applyFill="1" applyBorder="1" applyAlignment="1">
      <alignment wrapText="1"/>
    </xf>
    <xf numFmtId="0" fontId="20" fillId="0" borderId="53" xfId="0" applyFont="1" applyFill="1" applyBorder="1" applyAlignment="1">
      <alignment horizontal="center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8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8" xfId="0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8" xfId="0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67183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98"/>
  <sheetViews>
    <sheetView showGridLines="0" tabSelected="1" zoomScaleNormal="100" workbookViewId="0">
      <selection activeCell="F21" sqref="F21"/>
    </sheetView>
  </sheetViews>
  <sheetFormatPr baseColWidth="10" defaultColWidth="10.83203125" defaultRowHeight="11.25" customHeight="1" x14ac:dyDescent="0.2"/>
  <cols>
    <col min="1" max="1" width="4.5" style="1" customWidth="1"/>
    <col min="2" max="2" width="18.5" style="1" customWidth="1"/>
    <col min="3" max="3" width="19.5" style="1" customWidth="1"/>
    <col min="4" max="4" width="9.5" style="1" customWidth="1"/>
    <col min="5" max="5" width="14.5" style="1" customWidth="1"/>
    <col min="6" max="6" width="11" style="1" customWidth="1"/>
    <col min="7" max="7" width="15.1640625" style="1" customWidth="1"/>
    <col min="8" max="252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102"/>
      <c r="D8" s="2"/>
      <c r="E8" s="4"/>
      <c r="F8" s="4"/>
      <c r="G8" s="102"/>
    </row>
    <row r="9" spans="1:7" ht="17.25" customHeight="1" x14ac:dyDescent="0.2">
      <c r="A9" s="5"/>
      <c r="B9" s="98" t="s">
        <v>0</v>
      </c>
      <c r="C9" s="117" t="s">
        <v>88</v>
      </c>
      <c r="D9" s="100"/>
      <c r="E9" s="157" t="s">
        <v>106</v>
      </c>
      <c r="F9" s="158"/>
      <c r="G9" s="111">
        <v>7000</v>
      </c>
    </row>
    <row r="10" spans="1:7" ht="15" customHeight="1" x14ac:dyDescent="0.2">
      <c r="A10" s="5"/>
      <c r="B10" s="99" t="s">
        <v>1</v>
      </c>
      <c r="C10" s="116" t="s">
        <v>89</v>
      </c>
      <c r="D10" s="101"/>
      <c r="E10" s="155" t="s">
        <v>2</v>
      </c>
      <c r="F10" s="156"/>
      <c r="G10" s="112" t="s">
        <v>72</v>
      </c>
    </row>
    <row r="11" spans="1:7" ht="14.25" customHeight="1" x14ac:dyDescent="0.2">
      <c r="A11" s="5"/>
      <c r="B11" s="99" t="s">
        <v>3</v>
      </c>
      <c r="C11" s="117" t="s">
        <v>69</v>
      </c>
      <c r="D11" s="101"/>
      <c r="E11" s="155" t="s">
        <v>108</v>
      </c>
      <c r="F11" s="156"/>
      <c r="G11" s="113">
        <v>2500</v>
      </c>
    </row>
    <row r="12" spans="1:7" ht="15.75" customHeight="1" x14ac:dyDescent="0.2">
      <c r="A12" s="5"/>
      <c r="B12" s="99" t="s">
        <v>4</v>
      </c>
      <c r="C12" s="107" t="s">
        <v>60</v>
      </c>
      <c r="D12" s="101"/>
      <c r="E12" s="6" t="s">
        <v>5</v>
      </c>
      <c r="F12" s="105"/>
      <c r="G12" s="113">
        <f>(G11*G9)*1.19</f>
        <v>20825000</v>
      </c>
    </row>
    <row r="13" spans="1:7" ht="14.25" customHeight="1" x14ac:dyDescent="0.2">
      <c r="A13" s="5"/>
      <c r="B13" s="99" t="s">
        <v>6</v>
      </c>
      <c r="C13" s="107" t="s">
        <v>64</v>
      </c>
      <c r="D13" s="101"/>
      <c r="E13" s="155" t="s">
        <v>7</v>
      </c>
      <c r="F13" s="156"/>
      <c r="G13" s="114" t="s">
        <v>65</v>
      </c>
    </row>
    <row r="14" spans="1:7" ht="17.25" customHeight="1" x14ac:dyDescent="0.2">
      <c r="A14" s="5"/>
      <c r="B14" s="99" t="s">
        <v>8</v>
      </c>
      <c r="C14" s="117" t="s">
        <v>90</v>
      </c>
      <c r="D14" s="101"/>
      <c r="E14" s="155" t="s">
        <v>9</v>
      </c>
      <c r="F14" s="156"/>
      <c r="G14" s="115" t="s">
        <v>73</v>
      </c>
    </row>
    <row r="15" spans="1:7" ht="16.5" customHeight="1" x14ac:dyDescent="0.2">
      <c r="A15" s="5"/>
      <c r="B15" s="99" t="s">
        <v>10</v>
      </c>
      <c r="C15" s="104">
        <v>45016</v>
      </c>
      <c r="D15" s="101"/>
      <c r="E15" s="159" t="s">
        <v>11</v>
      </c>
      <c r="F15" s="160"/>
      <c r="G15" s="114" t="s">
        <v>63</v>
      </c>
    </row>
    <row r="16" spans="1:7" ht="12" customHeight="1" x14ac:dyDescent="0.2">
      <c r="A16" s="2"/>
      <c r="B16" s="7"/>
      <c r="C16" s="103"/>
      <c r="D16" s="8"/>
      <c r="E16" s="9"/>
      <c r="F16" s="9"/>
      <c r="G16" s="106"/>
    </row>
    <row r="17" spans="1:7" ht="12" customHeight="1" x14ac:dyDescent="0.2">
      <c r="A17" s="10"/>
      <c r="B17" s="161" t="s">
        <v>12</v>
      </c>
      <c r="C17" s="162"/>
      <c r="D17" s="162"/>
      <c r="E17" s="162"/>
      <c r="F17" s="162"/>
      <c r="G17" s="162"/>
    </row>
    <row r="18" spans="1:7" ht="12" customHeight="1" x14ac:dyDescent="0.2">
      <c r="A18" s="2"/>
      <c r="B18" s="11"/>
      <c r="C18" s="12"/>
      <c r="D18" s="12"/>
      <c r="E18" s="12"/>
      <c r="F18" s="13"/>
      <c r="G18" s="13"/>
    </row>
    <row r="19" spans="1:7" ht="12" customHeight="1" x14ac:dyDescent="0.2">
      <c r="A19" s="5"/>
      <c r="B19" s="14" t="s">
        <v>13</v>
      </c>
      <c r="C19" s="15"/>
      <c r="D19" s="16"/>
      <c r="E19" s="16"/>
      <c r="F19" s="16"/>
      <c r="G19" s="16"/>
    </row>
    <row r="20" spans="1:7" ht="24" customHeight="1" x14ac:dyDescent="0.2">
      <c r="A20" s="10"/>
      <c r="B20" s="17" t="s">
        <v>14</v>
      </c>
      <c r="C20" s="17" t="s">
        <v>15</v>
      </c>
      <c r="D20" s="17" t="s">
        <v>16</v>
      </c>
      <c r="E20" s="17" t="s">
        <v>17</v>
      </c>
      <c r="F20" s="17" t="s">
        <v>18</v>
      </c>
      <c r="G20" s="17" t="s">
        <v>19</v>
      </c>
    </row>
    <row r="21" spans="1:7" ht="12.75" customHeight="1" x14ac:dyDescent="0.2">
      <c r="A21" s="10"/>
      <c r="B21" s="118" t="s">
        <v>70</v>
      </c>
      <c r="C21" s="120" t="s">
        <v>20</v>
      </c>
      <c r="D21" s="120">
        <v>12</v>
      </c>
      <c r="E21" s="118" t="s">
        <v>75</v>
      </c>
      <c r="F21" s="108">
        <v>25000</v>
      </c>
      <c r="G21" s="109">
        <f t="shared" ref="G21:G27" si="0">F21*D21</f>
        <v>300000</v>
      </c>
    </row>
    <row r="22" spans="1:7" ht="12.75" customHeight="1" x14ac:dyDescent="0.2">
      <c r="A22" s="10"/>
      <c r="B22" s="119" t="s">
        <v>91</v>
      </c>
      <c r="C22" s="152" t="s">
        <v>20</v>
      </c>
      <c r="D22" s="152">
        <v>15</v>
      </c>
      <c r="E22" s="118" t="s">
        <v>75</v>
      </c>
      <c r="F22" s="108">
        <v>25000</v>
      </c>
      <c r="G22" s="109">
        <f t="shared" si="0"/>
        <v>375000</v>
      </c>
    </row>
    <row r="23" spans="1:7" ht="12.75" customHeight="1" x14ac:dyDescent="0.2">
      <c r="A23" s="10"/>
      <c r="B23" s="119" t="s">
        <v>92</v>
      </c>
      <c r="C23" s="152" t="s">
        <v>20</v>
      </c>
      <c r="D23" s="152">
        <v>10</v>
      </c>
      <c r="E23" s="118" t="s">
        <v>76</v>
      </c>
      <c r="F23" s="108">
        <v>25000</v>
      </c>
      <c r="G23" s="109">
        <f t="shared" si="0"/>
        <v>250000</v>
      </c>
    </row>
    <row r="24" spans="1:7" ht="12.75" customHeight="1" x14ac:dyDescent="0.2">
      <c r="A24" s="10"/>
      <c r="B24" s="119" t="s">
        <v>93</v>
      </c>
      <c r="C24" s="152" t="s">
        <v>20</v>
      </c>
      <c r="D24" s="152">
        <v>3</v>
      </c>
      <c r="E24" s="118" t="s">
        <v>96</v>
      </c>
      <c r="F24" s="108">
        <v>25000</v>
      </c>
      <c r="G24" s="109">
        <f t="shared" si="0"/>
        <v>75000</v>
      </c>
    </row>
    <row r="25" spans="1:7" ht="12.75" customHeight="1" x14ac:dyDescent="0.2">
      <c r="A25" s="10"/>
      <c r="B25" s="119" t="s">
        <v>94</v>
      </c>
      <c r="C25" s="152" t="s">
        <v>20</v>
      </c>
      <c r="D25" s="152">
        <v>4</v>
      </c>
      <c r="E25" s="118" t="s">
        <v>78</v>
      </c>
      <c r="F25" s="108">
        <v>25000</v>
      </c>
      <c r="G25" s="109">
        <f t="shared" si="0"/>
        <v>100000</v>
      </c>
    </row>
    <row r="26" spans="1:7" ht="12.75" customHeight="1" x14ac:dyDescent="0.2">
      <c r="A26" s="10"/>
      <c r="B26" s="119" t="s">
        <v>74</v>
      </c>
      <c r="C26" s="152" t="s">
        <v>20</v>
      </c>
      <c r="D26" s="152">
        <v>10</v>
      </c>
      <c r="E26" s="118" t="s">
        <v>97</v>
      </c>
      <c r="F26" s="108">
        <v>25000</v>
      </c>
      <c r="G26" s="109">
        <f t="shared" si="0"/>
        <v>250000</v>
      </c>
    </row>
    <row r="27" spans="1:7" ht="12.75" customHeight="1" x14ac:dyDescent="0.2">
      <c r="A27" s="10"/>
      <c r="B27" s="119" t="s">
        <v>95</v>
      </c>
      <c r="C27" s="152" t="s">
        <v>20</v>
      </c>
      <c r="D27" s="152">
        <v>3</v>
      </c>
      <c r="E27" s="118" t="s">
        <v>98</v>
      </c>
      <c r="F27" s="108">
        <v>25000</v>
      </c>
      <c r="G27" s="109">
        <f t="shared" si="0"/>
        <v>75000</v>
      </c>
    </row>
    <row r="28" spans="1:7" ht="12.75" customHeight="1" x14ac:dyDescent="0.2">
      <c r="A28" s="10"/>
      <c r="B28" s="18" t="s">
        <v>21</v>
      </c>
      <c r="C28" s="19"/>
      <c r="D28" s="19"/>
      <c r="E28" s="19"/>
      <c r="F28" s="20"/>
      <c r="G28" s="21">
        <f>SUM(G21:G27)</f>
        <v>1425000</v>
      </c>
    </row>
    <row r="29" spans="1:7" ht="12" customHeight="1" x14ac:dyDescent="0.2">
      <c r="A29" s="2"/>
      <c r="B29" s="11"/>
      <c r="C29" s="13"/>
      <c r="D29" s="13"/>
      <c r="E29" s="13"/>
      <c r="F29" s="22"/>
      <c r="G29" s="22"/>
    </row>
    <row r="30" spans="1:7" ht="12" customHeight="1" x14ac:dyDescent="0.2">
      <c r="A30" s="5"/>
      <c r="B30" s="23" t="s">
        <v>22</v>
      </c>
      <c r="C30" s="24"/>
      <c r="D30" s="25"/>
      <c r="E30" s="25"/>
      <c r="F30" s="26"/>
      <c r="G30" s="26"/>
    </row>
    <row r="31" spans="1:7" ht="24" customHeight="1" x14ac:dyDescent="0.2">
      <c r="A31" s="5"/>
      <c r="B31" s="131" t="s">
        <v>14</v>
      </c>
      <c r="C31" s="132" t="s">
        <v>15</v>
      </c>
      <c r="D31" s="132" t="s">
        <v>16</v>
      </c>
      <c r="E31" s="131" t="s">
        <v>17</v>
      </c>
      <c r="F31" s="132" t="s">
        <v>18</v>
      </c>
      <c r="G31" s="131" t="s">
        <v>19</v>
      </c>
    </row>
    <row r="32" spans="1:7" ht="12" customHeight="1" x14ac:dyDescent="0.2">
      <c r="A32" s="55"/>
      <c r="B32" s="118" t="s">
        <v>61</v>
      </c>
      <c r="C32" s="120" t="s">
        <v>59</v>
      </c>
      <c r="D32" s="120">
        <v>3</v>
      </c>
      <c r="E32" s="121" t="s">
        <v>75</v>
      </c>
      <c r="F32" s="124">
        <v>25000</v>
      </c>
      <c r="G32" s="110">
        <f>F32*D32</f>
        <v>75000</v>
      </c>
    </row>
    <row r="33" spans="1:7" ht="12" customHeight="1" x14ac:dyDescent="0.2">
      <c r="A33" s="5"/>
      <c r="B33" s="27" t="s">
        <v>23</v>
      </c>
      <c r="C33" s="28"/>
      <c r="D33" s="28"/>
      <c r="E33" s="28"/>
      <c r="F33" s="29"/>
      <c r="G33" s="97">
        <f>SUM(G32:G32)</f>
        <v>75000</v>
      </c>
    </row>
    <row r="34" spans="1:7" ht="12" customHeight="1" x14ac:dyDescent="0.2">
      <c r="A34" s="2"/>
      <c r="B34" s="30"/>
      <c r="C34" s="31"/>
      <c r="D34" s="31"/>
      <c r="E34" s="31"/>
      <c r="F34" s="32"/>
      <c r="G34" s="32"/>
    </row>
    <row r="35" spans="1:7" ht="12" customHeight="1" x14ac:dyDescent="0.2">
      <c r="A35" s="5"/>
      <c r="B35" s="23" t="s">
        <v>24</v>
      </c>
      <c r="C35" s="24"/>
      <c r="D35" s="25"/>
      <c r="E35" s="25"/>
      <c r="F35" s="26"/>
      <c r="G35" s="26"/>
    </row>
    <row r="36" spans="1:7" ht="24" customHeight="1" x14ac:dyDescent="0.2">
      <c r="A36" s="5"/>
      <c r="B36" s="33" t="s">
        <v>14</v>
      </c>
      <c r="C36" s="33" t="s">
        <v>15</v>
      </c>
      <c r="D36" s="33" t="s">
        <v>16</v>
      </c>
      <c r="E36" s="33" t="s">
        <v>17</v>
      </c>
      <c r="F36" s="34" t="s">
        <v>18</v>
      </c>
      <c r="G36" s="33" t="s">
        <v>19</v>
      </c>
    </row>
    <row r="37" spans="1:7" ht="12.75" customHeight="1" x14ac:dyDescent="0.2">
      <c r="A37" s="10"/>
      <c r="B37" s="121" t="s">
        <v>26</v>
      </c>
      <c r="C37" s="122" t="s">
        <v>25</v>
      </c>
      <c r="D37" s="122">
        <v>4</v>
      </c>
      <c r="E37" s="121" t="s">
        <v>75</v>
      </c>
      <c r="F37" s="150">
        <v>25000</v>
      </c>
      <c r="G37" s="109">
        <f t="shared" ref="G37:G40" si="1">F37*D37</f>
        <v>100000</v>
      </c>
    </row>
    <row r="38" spans="1:7" ht="12.75" customHeight="1" x14ac:dyDescent="0.2">
      <c r="A38" s="10"/>
      <c r="B38" s="121" t="s">
        <v>77</v>
      </c>
      <c r="C38" s="122" t="s">
        <v>25</v>
      </c>
      <c r="D38" s="122">
        <v>3</v>
      </c>
      <c r="E38" s="121" t="s">
        <v>75</v>
      </c>
      <c r="F38" s="150">
        <v>25000</v>
      </c>
      <c r="G38" s="109">
        <f t="shared" si="1"/>
        <v>75000</v>
      </c>
    </row>
    <row r="39" spans="1:7" ht="12.75" customHeight="1" x14ac:dyDescent="0.2">
      <c r="A39" s="10"/>
      <c r="B39" s="118" t="s">
        <v>99</v>
      </c>
      <c r="C39" s="120" t="s">
        <v>25</v>
      </c>
      <c r="D39" s="120">
        <v>5</v>
      </c>
      <c r="E39" s="121" t="s">
        <v>78</v>
      </c>
      <c r="F39" s="150">
        <v>25000</v>
      </c>
      <c r="G39" s="109">
        <f t="shared" si="1"/>
        <v>125000</v>
      </c>
    </row>
    <row r="40" spans="1:7" ht="12.75" customHeight="1" x14ac:dyDescent="0.2">
      <c r="A40" s="10"/>
      <c r="B40" s="118" t="s">
        <v>100</v>
      </c>
      <c r="C40" s="120" t="s">
        <v>25</v>
      </c>
      <c r="D40" s="120">
        <v>5</v>
      </c>
      <c r="E40" s="121" t="s">
        <v>101</v>
      </c>
      <c r="F40" s="150">
        <v>25000</v>
      </c>
      <c r="G40" s="109">
        <f t="shared" si="1"/>
        <v>125000</v>
      </c>
    </row>
    <row r="41" spans="1:7" ht="12.75" customHeight="1" x14ac:dyDescent="0.2">
      <c r="A41" s="5"/>
      <c r="B41" s="35" t="s">
        <v>27</v>
      </c>
      <c r="C41" s="36"/>
      <c r="D41" s="36"/>
      <c r="E41" s="36"/>
      <c r="F41" s="37"/>
      <c r="G41" s="38">
        <f>SUM(G37:G40)</f>
        <v>425000</v>
      </c>
    </row>
    <row r="42" spans="1:7" ht="12" customHeight="1" x14ac:dyDescent="0.2">
      <c r="A42" s="2"/>
      <c r="B42" s="30"/>
      <c r="C42" s="31"/>
      <c r="D42" s="31"/>
      <c r="E42" s="31"/>
      <c r="F42" s="32"/>
      <c r="G42" s="32"/>
    </row>
    <row r="43" spans="1:7" ht="12" customHeight="1" x14ac:dyDescent="0.2">
      <c r="A43" s="5"/>
      <c r="B43" s="146" t="s">
        <v>28</v>
      </c>
      <c r="C43" s="147"/>
      <c r="D43" s="148"/>
      <c r="E43" s="148"/>
      <c r="F43" s="149"/>
      <c r="G43" s="149"/>
    </row>
    <row r="44" spans="1:7" ht="24" customHeight="1" x14ac:dyDescent="0.2">
      <c r="A44" s="55"/>
      <c r="B44" s="140" t="s">
        <v>29</v>
      </c>
      <c r="C44" s="140" t="s">
        <v>30</v>
      </c>
      <c r="D44" s="140" t="s">
        <v>31</v>
      </c>
      <c r="E44" s="140" t="s">
        <v>17</v>
      </c>
      <c r="F44" s="140" t="s">
        <v>18</v>
      </c>
      <c r="G44" s="140" t="s">
        <v>19</v>
      </c>
    </row>
    <row r="45" spans="1:7" ht="12.75" customHeight="1" x14ac:dyDescent="0.2">
      <c r="A45" s="10"/>
      <c r="B45" s="130" t="s">
        <v>102</v>
      </c>
      <c r="C45" s="120" t="s">
        <v>15</v>
      </c>
      <c r="D45" s="123">
        <v>5000</v>
      </c>
      <c r="E45" s="118" t="s">
        <v>75</v>
      </c>
      <c r="F45" s="124">
        <v>258</v>
      </c>
      <c r="G45" s="151">
        <f>((F45*D45)*0.19)+(F45*D45)</f>
        <v>1535100</v>
      </c>
    </row>
    <row r="46" spans="1:7" ht="12.75" customHeight="1" x14ac:dyDescent="0.2">
      <c r="A46" s="10"/>
      <c r="B46" s="130" t="s">
        <v>66</v>
      </c>
      <c r="C46" s="120"/>
      <c r="D46" s="123"/>
      <c r="E46" s="118"/>
      <c r="F46" s="124"/>
      <c r="G46" s="151"/>
    </row>
    <row r="47" spans="1:7" ht="12.75" customHeight="1" x14ac:dyDescent="0.2">
      <c r="A47" s="10"/>
      <c r="B47" s="118" t="s">
        <v>114</v>
      </c>
      <c r="C47" s="120" t="s">
        <v>103</v>
      </c>
      <c r="D47" s="123">
        <v>15</v>
      </c>
      <c r="E47" s="118" t="s">
        <v>75</v>
      </c>
      <c r="F47" s="124">
        <v>85200</v>
      </c>
      <c r="G47" s="151">
        <f>((F47*D47)*0.19)+(F47*D47)</f>
        <v>1520820</v>
      </c>
    </row>
    <row r="48" spans="1:7" ht="12.75" customHeight="1" x14ac:dyDescent="0.2">
      <c r="A48" s="10"/>
      <c r="B48" s="118" t="s">
        <v>71</v>
      </c>
      <c r="C48" s="120" t="s">
        <v>103</v>
      </c>
      <c r="D48" s="123">
        <v>10</v>
      </c>
      <c r="E48" s="118" t="s">
        <v>75</v>
      </c>
      <c r="F48" s="124">
        <v>52800</v>
      </c>
      <c r="G48" s="151">
        <f>((F48*D48)*0.19)+(F48*D48)</f>
        <v>628320</v>
      </c>
    </row>
    <row r="49" spans="1:7" ht="12.75" customHeight="1" x14ac:dyDescent="0.2">
      <c r="A49" s="10"/>
      <c r="B49" s="118" t="s">
        <v>104</v>
      </c>
      <c r="C49" s="120" t="s">
        <v>103</v>
      </c>
      <c r="D49" s="123">
        <v>20</v>
      </c>
      <c r="E49" s="118" t="s">
        <v>76</v>
      </c>
      <c r="F49" s="124">
        <v>61200</v>
      </c>
      <c r="G49" s="151">
        <f t="shared" ref="G49:G51" si="2">((F49*D49)*0.19)+(F49*D49)</f>
        <v>1456560</v>
      </c>
    </row>
    <row r="50" spans="1:7" ht="12.75" customHeight="1" x14ac:dyDescent="0.2">
      <c r="A50" s="10"/>
      <c r="B50" s="118" t="s">
        <v>68</v>
      </c>
      <c r="C50" s="120" t="s">
        <v>79</v>
      </c>
      <c r="D50" s="123">
        <v>100</v>
      </c>
      <c r="E50" s="118" t="s">
        <v>75</v>
      </c>
      <c r="F50" s="124">
        <v>4200</v>
      </c>
      <c r="G50" s="151">
        <f t="shared" si="2"/>
        <v>499800</v>
      </c>
    </row>
    <row r="51" spans="1:7" ht="12.75" customHeight="1" x14ac:dyDescent="0.2">
      <c r="A51" s="10"/>
      <c r="B51" s="130" t="s">
        <v>67</v>
      </c>
      <c r="C51" s="120"/>
      <c r="D51" s="123"/>
      <c r="E51" s="118"/>
      <c r="F51" s="124"/>
      <c r="G51" s="151">
        <f t="shared" si="2"/>
        <v>0</v>
      </c>
    </row>
    <row r="52" spans="1:7" ht="12.75" customHeight="1" x14ac:dyDescent="0.2">
      <c r="A52" s="10"/>
      <c r="B52" s="118" t="s">
        <v>111</v>
      </c>
      <c r="C52" s="120" t="s">
        <v>105</v>
      </c>
      <c r="D52" s="123">
        <v>1</v>
      </c>
      <c r="E52" s="118" t="s">
        <v>78</v>
      </c>
      <c r="F52" s="124">
        <v>337200</v>
      </c>
      <c r="G52" s="151">
        <f>((F52*D52)*0.19)+(F52*D52)</f>
        <v>401268</v>
      </c>
    </row>
    <row r="53" spans="1:7" ht="12.75" customHeight="1" x14ac:dyDescent="0.2">
      <c r="A53" s="10"/>
      <c r="B53" s="118" t="s">
        <v>117</v>
      </c>
      <c r="C53" s="120" t="s">
        <v>118</v>
      </c>
      <c r="D53" s="123">
        <v>5</v>
      </c>
      <c r="E53" s="118" t="s">
        <v>119</v>
      </c>
      <c r="F53" s="124">
        <v>19830</v>
      </c>
      <c r="G53" s="151">
        <f>((F53*D53)*0.19)+(F53*D53)</f>
        <v>117988.5</v>
      </c>
    </row>
    <row r="54" spans="1:7" ht="12.75" customHeight="1" x14ac:dyDescent="0.2">
      <c r="A54" s="10"/>
      <c r="B54" s="118" t="s">
        <v>120</v>
      </c>
      <c r="C54" s="120" t="s">
        <v>105</v>
      </c>
      <c r="D54" s="123">
        <v>2</v>
      </c>
      <c r="E54" s="118" t="s">
        <v>80</v>
      </c>
      <c r="F54" s="124">
        <v>48800</v>
      </c>
      <c r="G54" s="151">
        <f>((F54*D54)*0.19)+(F54*D54)</f>
        <v>116144</v>
      </c>
    </row>
    <row r="55" spans="1:7" ht="12.75" customHeight="1" x14ac:dyDescent="0.2">
      <c r="A55" s="10"/>
      <c r="B55" s="118" t="s">
        <v>112</v>
      </c>
      <c r="C55" s="120" t="s">
        <v>62</v>
      </c>
      <c r="D55" s="123">
        <v>2</v>
      </c>
      <c r="E55" s="118" t="s">
        <v>80</v>
      </c>
      <c r="F55" s="124">
        <v>136200</v>
      </c>
      <c r="G55" s="151">
        <f>((F55*D55)*0.19)+(F55*D55)</f>
        <v>324156</v>
      </c>
    </row>
    <row r="56" spans="1:7" ht="12.75" customHeight="1" x14ac:dyDescent="0.2">
      <c r="A56" s="10"/>
      <c r="B56" s="130" t="s">
        <v>33</v>
      </c>
      <c r="C56" s="120"/>
      <c r="D56" s="123"/>
      <c r="E56" s="118"/>
      <c r="F56" s="124"/>
      <c r="G56" s="151">
        <f t="shared" ref="G56:G60" si="3">((F56*D56)*0.19)+(F56*D56)</f>
        <v>0</v>
      </c>
    </row>
    <row r="57" spans="1:7" ht="12.75" customHeight="1" x14ac:dyDescent="0.2">
      <c r="A57" s="10"/>
      <c r="B57" s="118" t="s">
        <v>82</v>
      </c>
      <c r="C57" s="120" t="s">
        <v>81</v>
      </c>
      <c r="D57" s="123">
        <v>5</v>
      </c>
      <c r="E57" s="121" t="s">
        <v>75</v>
      </c>
      <c r="F57" s="124">
        <v>187200</v>
      </c>
      <c r="G57" s="151">
        <f t="shared" si="3"/>
        <v>1113840</v>
      </c>
    </row>
    <row r="58" spans="1:7" ht="12.75" customHeight="1" x14ac:dyDescent="0.2">
      <c r="A58" s="10"/>
      <c r="B58" s="118" t="s">
        <v>115</v>
      </c>
      <c r="C58" s="120" t="s">
        <v>116</v>
      </c>
      <c r="D58" s="123">
        <v>4</v>
      </c>
      <c r="E58" s="121" t="s">
        <v>80</v>
      </c>
      <c r="F58" s="124">
        <v>180000</v>
      </c>
      <c r="G58" s="151">
        <f t="shared" si="3"/>
        <v>856800</v>
      </c>
    </row>
    <row r="59" spans="1:7" ht="12.75" customHeight="1" x14ac:dyDescent="0.2">
      <c r="A59" s="10"/>
      <c r="B59" s="118" t="s">
        <v>83</v>
      </c>
      <c r="C59" s="120" t="s">
        <v>113</v>
      </c>
      <c r="D59" s="123">
        <v>10</v>
      </c>
      <c r="E59" s="121" t="s">
        <v>75</v>
      </c>
      <c r="F59" s="124">
        <v>4200</v>
      </c>
      <c r="G59" s="151">
        <f t="shared" si="3"/>
        <v>49980</v>
      </c>
    </row>
    <row r="60" spans="1:7" ht="12.75" customHeight="1" x14ac:dyDescent="0.2">
      <c r="A60" s="10"/>
      <c r="B60" s="118" t="s">
        <v>84</v>
      </c>
      <c r="C60" s="120" t="s">
        <v>15</v>
      </c>
      <c r="D60" s="123">
        <v>1600</v>
      </c>
      <c r="E60" s="121" t="s">
        <v>75</v>
      </c>
      <c r="F60" s="124">
        <v>600</v>
      </c>
      <c r="G60" s="151">
        <f t="shared" si="3"/>
        <v>1142400</v>
      </c>
    </row>
    <row r="61" spans="1:7" ht="13.5" customHeight="1" x14ac:dyDescent="0.2">
      <c r="A61" s="5"/>
      <c r="B61" s="39" t="s">
        <v>32</v>
      </c>
      <c r="C61" s="40"/>
      <c r="D61" s="40"/>
      <c r="E61" s="40"/>
      <c r="F61" s="41"/>
      <c r="G61" s="42">
        <f>SUM(G45:G60)</f>
        <v>9763176.5</v>
      </c>
    </row>
    <row r="62" spans="1:7" ht="12" customHeight="1" x14ac:dyDescent="0.2">
      <c r="A62" s="2"/>
      <c r="B62" s="58"/>
      <c r="C62" s="58"/>
      <c r="D62" s="58"/>
      <c r="E62" s="133"/>
      <c r="F62" s="59"/>
      <c r="G62" s="59"/>
    </row>
    <row r="63" spans="1:7" ht="12" customHeight="1" x14ac:dyDescent="0.2">
      <c r="A63" s="55"/>
      <c r="B63" s="136" t="s">
        <v>33</v>
      </c>
      <c r="C63" s="137"/>
      <c r="D63" s="137"/>
      <c r="E63" s="137"/>
      <c r="F63" s="138"/>
      <c r="G63" s="138"/>
    </row>
    <row r="64" spans="1:7" ht="24" customHeight="1" x14ac:dyDescent="0.2">
      <c r="A64" s="55"/>
      <c r="B64" s="139" t="s">
        <v>34</v>
      </c>
      <c r="C64" s="140" t="s">
        <v>30</v>
      </c>
      <c r="D64" s="140" t="s">
        <v>31</v>
      </c>
      <c r="E64" s="139" t="s">
        <v>17</v>
      </c>
      <c r="F64" s="140" t="s">
        <v>18</v>
      </c>
      <c r="G64" s="139" t="s">
        <v>19</v>
      </c>
    </row>
    <row r="65" spans="1:7" ht="12.75" customHeight="1" x14ac:dyDescent="0.2">
      <c r="A65" s="55"/>
      <c r="B65" s="125" t="s">
        <v>85</v>
      </c>
      <c r="C65" s="126" t="s">
        <v>25</v>
      </c>
      <c r="D65" s="127">
        <v>5</v>
      </c>
      <c r="E65" s="121" t="s">
        <v>78</v>
      </c>
      <c r="F65" s="124">
        <v>25000</v>
      </c>
      <c r="G65" s="110">
        <f t="shared" ref="G65:G66" si="4">((F65*D65)*0.19)+(F65*D65)</f>
        <v>148750</v>
      </c>
    </row>
    <row r="66" spans="1:7" ht="12.75" customHeight="1" x14ac:dyDescent="0.2">
      <c r="A66" s="55"/>
      <c r="B66" s="125" t="s">
        <v>86</v>
      </c>
      <c r="C66" s="141" t="s">
        <v>87</v>
      </c>
      <c r="D66" s="125">
        <v>1</v>
      </c>
      <c r="E66" s="121" t="s">
        <v>78</v>
      </c>
      <c r="F66" s="111">
        <v>120000</v>
      </c>
      <c r="G66" s="110">
        <f t="shared" si="4"/>
        <v>142800</v>
      </c>
    </row>
    <row r="67" spans="1:7" ht="13.5" customHeight="1" x14ac:dyDescent="0.2">
      <c r="A67" s="55"/>
      <c r="B67" s="142" t="s">
        <v>35</v>
      </c>
      <c r="C67" s="143"/>
      <c r="D67" s="143"/>
      <c r="E67" s="143"/>
      <c r="F67" s="144"/>
      <c r="G67" s="145">
        <f>SUM(G65:G66)</f>
        <v>291550</v>
      </c>
    </row>
    <row r="68" spans="1:7" ht="12" customHeight="1" x14ac:dyDescent="0.2">
      <c r="A68" s="2"/>
      <c r="B68" s="134"/>
      <c r="C68" s="134"/>
      <c r="D68" s="134"/>
      <c r="E68" s="134"/>
      <c r="F68" s="135"/>
      <c r="G68" s="135"/>
    </row>
    <row r="69" spans="1:7" ht="12" customHeight="1" x14ac:dyDescent="0.2">
      <c r="A69" s="55"/>
      <c r="B69" s="60" t="s">
        <v>36</v>
      </c>
      <c r="C69" s="61"/>
      <c r="D69" s="61"/>
      <c r="E69" s="61"/>
      <c r="F69" s="61"/>
      <c r="G69" s="62">
        <f>G28+G33+G41+G61+G67</f>
        <v>11979726.5</v>
      </c>
    </row>
    <row r="70" spans="1:7" ht="12" customHeight="1" x14ac:dyDescent="0.2">
      <c r="A70" s="55"/>
      <c r="B70" s="63" t="s">
        <v>37</v>
      </c>
      <c r="C70" s="44"/>
      <c r="D70" s="44"/>
      <c r="E70" s="44"/>
      <c r="F70" s="44"/>
      <c r="G70" s="64">
        <f>G69*0.05</f>
        <v>598986.32500000007</v>
      </c>
    </row>
    <row r="71" spans="1:7" ht="12" customHeight="1" x14ac:dyDescent="0.2">
      <c r="A71" s="55"/>
      <c r="B71" s="65" t="s">
        <v>38</v>
      </c>
      <c r="C71" s="43"/>
      <c r="D71" s="43"/>
      <c r="E71" s="43"/>
      <c r="F71" s="43"/>
      <c r="G71" s="66">
        <f>G70+G69</f>
        <v>12578712.824999999</v>
      </c>
    </row>
    <row r="72" spans="1:7" ht="12" customHeight="1" x14ac:dyDescent="0.2">
      <c r="A72" s="55"/>
      <c r="B72" s="63" t="s">
        <v>39</v>
      </c>
      <c r="C72" s="44"/>
      <c r="D72" s="44"/>
      <c r="E72" s="44"/>
      <c r="F72" s="44"/>
      <c r="G72" s="64">
        <f>G12</f>
        <v>20825000</v>
      </c>
    </row>
    <row r="73" spans="1:7" ht="12" customHeight="1" x14ac:dyDescent="0.2">
      <c r="A73" s="55"/>
      <c r="B73" s="67" t="s">
        <v>40</v>
      </c>
      <c r="C73" s="68"/>
      <c r="D73" s="68"/>
      <c r="E73" s="68"/>
      <c r="F73" s="68"/>
      <c r="G73" s="69">
        <f>G72-G71</f>
        <v>8246287.1750000007</v>
      </c>
    </row>
    <row r="74" spans="1:7" ht="12" customHeight="1" x14ac:dyDescent="0.2">
      <c r="A74" s="55"/>
      <c r="B74" s="56" t="s">
        <v>41</v>
      </c>
      <c r="C74" s="57"/>
      <c r="D74" s="57"/>
      <c r="E74" s="57"/>
      <c r="F74" s="57"/>
      <c r="G74" s="52"/>
    </row>
    <row r="75" spans="1:7" ht="12.75" customHeight="1" thickBot="1" x14ac:dyDescent="0.25">
      <c r="A75" s="55"/>
      <c r="B75" s="70"/>
      <c r="C75" s="57"/>
      <c r="D75" s="57"/>
      <c r="E75" s="57"/>
      <c r="F75" s="57"/>
      <c r="G75" s="52"/>
    </row>
    <row r="76" spans="1:7" ht="12" customHeight="1" x14ac:dyDescent="0.2">
      <c r="A76" s="55"/>
      <c r="B76" s="82" t="s">
        <v>42</v>
      </c>
      <c r="C76" s="83"/>
      <c r="D76" s="83"/>
      <c r="E76" s="83"/>
      <c r="F76" s="84"/>
      <c r="G76" s="52"/>
    </row>
    <row r="77" spans="1:7" ht="12" customHeight="1" x14ac:dyDescent="0.2">
      <c r="A77" s="55"/>
      <c r="B77" s="85" t="s">
        <v>43</v>
      </c>
      <c r="C77" s="54"/>
      <c r="D77" s="54"/>
      <c r="E77" s="54"/>
      <c r="F77" s="86"/>
      <c r="G77" s="52"/>
    </row>
    <row r="78" spans="1:7" ht="12" customHeight="1" x14ac:dyDescent="0.2">
      <c r="A78" s="55"/>
      <c r="B78" s="85" t="s">
        <v>44</v>
      </c>
      <c r="C78" s="54"/>
      <c r="D78" s="54"/>
      <c r="E78" s="54"/>
      <c r="F78" s="86"/>
      <c r="G78" s="52"/>
    </row>
    <row r="79" spans="1:7" ht="12" customHeight="1" x14ac:dyDescent="0.2">
      <c r="A79" s="55"/>
      <c r="B79" s="85" t="s">
        <v>45</v>
      </c>
      <c r="C79" s="54"/>
      <c r="D79" s="54"/>
      <c r="E79" s="54"/>
      <c r="F79" s="86"/>
      <c r="G79" s="52"/>
    </row>
    <row r="80" spans="1:7" ht="12" customHeight="1" x14ac:dyDescent="0.2">
      <c r="A80" s="55"/>
      <c r="B80" s="85" t="s">
        <v>46</v>
      </c>
      <c r="C80" s="54"/>
      <c r="D80" s="54"/>
      <c r="E80" s="54"/>
      <c r="F80" s="86"/>
      <c r="G80" s="52"/>
    </row>
    <row r="81" spans="1:7" ht="12" customHeight="1" x14ac:dyDescent="0.2">
      <c r="A81" s="55"/>
      <c r="B81" s="85" t="s">
        <v>47</v>
      </c>
      <c r="C81" s="54"/>
      <c r="D81" s="54"/>
      <c r="E81" s="54"/>
      <c r="F81" s="86"/>
      <c r="G81" s="52"/>
    </row>
    <row r="82" spans="1:7" ht="12.75" customHeight="1" thickBot="1" x14ac:dyDescent="0.25">
      <c r="A82" s="55"/>
      <c r="B82" s="87" t="s">
        <v>48</v>
      </c>
      <c r="C82" s="88"/>
      <c r="D82" s="88"/>
      <c r="E82" s="88"/>
      <c r="F82" s="89"/>
      <c r="G82" s="52"/>
    </row>
    <row r="83" spans="1:7" ht="12.75" customHeight="1" x14ac:dyDescent="0.2">
      <c r="A83" s="55"/>
      <c r="B83" s="80"/>
      <c r="C83" s="54"/>
      <c r="D83" s="54"/>
      <c r="E83" s="54"/>
      <c r="F83" s="54"/>
      <c r="G83" s="52"/>
    </row>
    <row r="84" spans="1:7" ht="15" customHeight="1" thickBot="1" x14ac:dyDescent="0.25">
      <c r="A84" s="55"/>
      <c r="B84" s="153" t="s">
        <v>49</v>
      </c>
      <c r="C84" s="154"/>
      <c r="D84" s="79"/>
      <c r="E84" s="46"/>
      <c r="F84" s="46"/>
      <c r="G84" s="52"/>
    </row>
    <row r="85" spans="1:7" ht="12" customHeight="1" x14ac:dyDescent="0.2">
      <c r="A85" s="55"/>
      <c r="B85" s="72" t="s">
        <v>34</v>
      </c>
      <c r="C85" s="47" t="s">
        <v>50</v>
      </c>
      <c r="D85" s="73" t="s">
        <v>51</v>
      </c>
      <c r="E85" s="46"/>
      <c r="F85" s="46"/>
      <c r="G85" s="52"/>
    </row>
    <row r="86" spans="1:7" ht="12" customHeight="1" x14ac:dyDescent="0.2">
      <c r="A86" s="55"/>
      <c r="B86" s="74" t="s">
        <v>52</v>
      </c>
      <c r="C86" s="48">
        <f>+G28</f>
        <v>1425000</v>
      </c>
      <c r="D86" s="75">
        <f>(C86/C92)</f>
        <v>0.11328663113826991</v>
      </c>
      <c r="E86" s="46"/>
      <c r="F86" s="46"/>
      <c r="G86" s="52"/>
    </row>
    <row r="87" spans="1:7" ht="12" customHeight="1" x14ac:dyDescent="0.2">
      <c r="A87" s="55"/>
      <c r="B87" s="74" t="s">
        <v>53</v>
      </c>
      <c r="C87" s="48">
        <f>+G33</f>
        <v>75000</v>
      </c>
      <c r="D87" s="75">
        <f>+C87/C92</f>
        <v>5.9624542704352582E-3</v>
      </c>
      <c r="E87" s="46"/>
      <c r="F87" s="46"/>
      <c r="G87" s="52"/>
    </row>
    <row r="88" spans="1:7" ht="12" customHeight="1" x14ac:dyDescent="0.2">
      <c r="A88" s="55"/>
      <c r="B88" s="74" t="s">
        <v>54</v>
      </c>
      <c r="C88" s="48">
        <f>+G41</f>
        <v>425000</v>
      </c>
      <c r="D88" s="75">
        <f>(C88/C92)</f>
        <v>3.3787240865799796E-2</v>
      </c>
      <c r="E88" s="46"/>
      <c r="F88" s="46"/>
      <c r="G88" s="52"/>
    </row>
    <row r="89" spans="1:7" ht="12" customHeight="1" x14ac:dyDescent="0.2">
      <c r="A89" s="55"/>
      <c r="B89" s="74" t="s">
        <v>29</v>
      </c>
      <c r="C89" s="48">
        <f>+G61</f>
        <v>9763176.5</v>
      </c>
      <c r="D89" s="75">
        <f>(C89/C92)</f>
        <v>0.77616657887250884</v>
      </c>
      <c r="E89" s="46"/>
      <c r="F89" s="46"/>
      <c r="G89" s="52"/>
    </row>
    <row r="90" spans="1:7" ht="12" customHeight="1" x14ac:dyDescent="0.2">
      <c r="A90" s="55"/>
      <c r="B90" s="74" t="s">
        <v>55</v>
      </c>
      <c r="C90" s="49">
        <f>+G67</f>
        <v>291550</v>
      </c>
      <c r="D90" s="75">
        <f>(C90/C92)</f>
        <v>2.317804723393866E-2</v>
      </c>
      <c r="E90" s="51"/>
      <c r="F90" s="51"/>
      <c r="G90" s="52"/>
    </row>
    <row r="91" spans="1:7" ht="12" customHeight="1" x14ac:dyDescent="0.2">
      <c r="A91" s="55"/>
      <c r="B91" s="74" t="s">
        <v>56</v>
      </c>
      <c r="C91" s="49">
        <f>+G70</f>
        <v>598986.32500000007</v>
      </c>
      <c r="D91" s="75">
        <f>(C91/C92)</f>
        <v>4.761904761904763E-2</v>
      </c>
      <c r="E91" s="51"/>
      <c r="F91" s="51"/>
      <c r="G91" s="52"/>
    </row>
    <row r="92" spans="1:7" ht="12.75" customHeight="1" thickBot="1" x14ac:dyDescent="0.25">
      <c r="A92" s="55"/>
      <c r="B92" s="76" t="s">
        <v>57</v>
      </c>
      <c r="C92" s="77">
        <f>SUM(C86:C91)</f>
        <v>12578712.824999999</v>
      </c>
      <c r="D92" s="78">
        <f>SUM(D86:D91)</f>
        <v>1.0000000000000002</v>
      </c>
      <c r="E92" s="51"/>
      <c r="F92" s="51"/>
      <c r="G92" s="52"/>
    </row>
    <row r="93" spans="1:7" ht="12" customHeight="1" x14ac:dyDescent="0.2">
      <c r="A93" s="55"/>
      <c r="B93" s="70"/>
      <c r="C93" s="57"/>
      <c r="D93" s="57"/>
      <c r="E93" s="57"/>
      <c r="F93" s="57"/>
      <c r="G93" s="52"/>
    </row>
    <row r="94" spans="1:7" ht="12.75" customHeight="1" x14ac:dyDescent="0.2">
      <c r="A94" s="55"/>
      <c r="B94" s="71"/>
      <c r="C94" s="57"/>
      <c r="D94" s="57"/>
      <c r="E94" s="57"/>
      <c r="F94" s="57"/>
      <c r="G94" s="52"/>
    </row>
    <row r="95" spans="1:7" ht="12" customHeight="1" thickBot="1" x14ac:dyDescent="0.25">
      <c r="A95" s="45"/>
      <c r="B95" s="91"/>
      <c r="C95" s="92" t="s">
        <v>109</v>
      </c>
      <c r="D95" s="93"/>
      <c r="E95" s="94"/>
      <c r="F95" s="50"/>
      <c r="G95" s="52"/>
    </row>
    <row r="96" spans="1:7" ht="12" customHeight="1" x14ac:dyDescent="0.2">
      <c r="A96" s="55"/>
      <c r="B96" s="95" t="s">
        <v>107</v>
      </c>
      <c r="C96" s="128">
        <v>4000</v>
      </c>
      <c r="D96" s="128">
        <v>4500</v>
      </c>
      <c r="E96" s="129">
        <v>5500</v>
      </c>
      <c r="F96" s="90"/>
      <c r="G96" s="53"/>
    </row>
    <row r="97" spans="1:7" ht="12.75" customHeight="1" thickBot="1" x14ac:dyDescent="0.25">
      <c r="A97" s="55"/>
      <c r="B97" s="76" t="s">
        <v>110</v>
      </c>
      <c r="C97" s="77">
        <f>+G71/C96</f>
        <v>3144.6782062499997</v>
      </c>
      <c r="D97" s="77">
        <f>+G71/D96</f>
        <v>2795.2695166666663</v>
      </c>
      <c r="E97" s="96">
        <f>+G71/E96</f>
        <v>2287.0386954545452</v>
      </c>
      <c r="F97" s="90"/>
      <c r="G97" s="53"/>
    </row>
    <row r="98" spans="1:7" ht="15.5" customHeight="1" x14ac:dyDescent="0.2">
      <c r="A98" s="55"/>
      <c r="B98" s="81" t="s">
        <v>58</v>
      </c>
      <c r="C98" s="54"/>
      <c r="D98" s="54"/>
      <c r="E98" s="54"/>
      <c r="F98" s="54"/>
      <c r="G98" s="54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Sandía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2023-04-04T19:04:59Z</dcterms:modified>
</cp:coreProperties>
</file>