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SAND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" l="1"/>
  <c r="G51" i="1"/>
  <c r="G52" i="1"/>
  <c r="G53" i="1"/>
  <c r="G54" i="1"/>
  <c r="G55" i="1"/>
  <c r="G56" i="1"/>
  <c r="G57" i="1"/>
  <c r="G59" i="1"/>
  <c r="G60" i="1"/>
  <c r="G61" i="1"/>
  <c r="G62" i="1"/>
  <c r="G63" i="1"/>
  <c r="G65" i="1"/>
  <c r="G66" i="1"/>
  <c r="G67" i="1"/>
  <c r="G68" i="1"/>
  <c r="G70" i="1"/>
  <c r="G71" i="1"/>
  <c r="G72" i="1"/>
  <c r="G73" i="1"/>
  <c r="G34" i="1"/>
  <c r="G33" i="1"/>
  <c r="G35" i="1" s="1"/>
  <c r="G22" i="1"/>
  <c r="G23" i="1"/>
  <c r="G9" i="1"/>
  <c r="G12" i="1" s="1"/>
  <c r="G78" i="1" l="1"/>
  <c r="G79" i="1"/>
  <c r="G80" i="1"/>
  <c r="G81" i="1"/>
  <c r="G49" i="1"/>
  <c r="G41" i="1"/>
  <c r="G82" i="1" l="1"/>
  <c r="G43" i="1"/>
  <c r="G42" i="1"/>
  <c r="G40" i="1"/>
  <c r="G27" i="1"/>
  <c r="G26" i="1"/>
  <c r="G25" i="1"/>
  <c r="G24" i="1"/>
  <c r="G21" i="1"/>
  <c r="G39" i="1" l="1"/>
  <c r="G44" i="1" l="1"/>
  <c r="G74" i="1"/>
  <c r="C103" i="1" l="1"/>
  <c r="G28" i="1"/>
  <c r="G29" i="1" s="1"/>
  <c r="C102" i="1" l="1"/>
  <c r="G87" i="1" l="1"/>
  <c r="C106" i="1"/>
  <c r="C105" i="1" l="1"/>
  <c r="C104" i="1"/>
  <c r="G84" i="1" l="1"/>
  <c r="G85" i="1" l="1"/>
  <c r="G86" i="1" l="1"/>
  <c r="G88" i="1" s="1"/>
  <c r="C107" i="1"/>
  <c r="C113" i="1" l="1"/>
  <c r="C108" i="1"/>
  <c r="E113" i="1"/>
  <c r="D107" i="1" l="1"/>
  <c r="D103" i="1"/>
  <c r="D105" i="1"/>
  <c r="D102" i="1"/>
  <c r="D104" i="1"/>
  <c r="D106" i="1"/>
  <c r="D108" i="1" l="1"/>
</calcChain>
</file>

<file path=xl/sharedStrings.xml><?xml version="1.0" encoding="utf-8"?>
<sst xmlns="http://schemas.openxmlformats.org/spreadsheetml/2006/main" count="219" uniqueCount="142">
  <si>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</si>
  <si>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</si>
  <si>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</si>
  <si>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</si>
  <si>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</si>
  <si>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</si>
  <si>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</si>
  <si>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</si>
  <si>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</si>
  <si>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</si>
  <si>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</si>
  <si>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</si>
  <si>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</si>
  <si>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</si>
  <si>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</si>
  <si>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</si>
  <si>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</si>
  <si>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</si>
  <si>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</si>
  <si>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</si>
  <si>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</si>
  <si>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</si>
  <si>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</si>
  <si>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</si>
  <si>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</si>
  <si>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</si>
  <si>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</si>
  <si>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</si>
  <si>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</si>
  <si>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</si>
  <si>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</si>
  <si>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</si>
  <si>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</si>
  <si>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</si>
  <si>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</si>
  <si>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</si>
  <si>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</si>
  <si>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</si>
  <si>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</si>
  <si>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</si>
  <si>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</si>
  <si>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</si>
  <si>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</si>
  <si>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</si>
  <si>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</si>
  <si>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</si>
  <si>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</si>
  <si>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</si>
  <si>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Doñihue</t>
  </si>
  <si>
    <t>kg</t>
  </si>
  <si>
    <t>Enero</t>
  </si>
  <si>
    <t xml:space="preserve">INGRESO ESPERADO, con IVA ($) </t>
  </si>
  <si>
    <t>Servicios</t>
  </si>
  <si>
    <t>COSTOS DIRECTOS DE PRODUCCION POR HECTAREA (INCLUYE IVA)</t>
  </si>
  <si>
    <t>JORNADAS ANIMAL</t>
  </si>
  <si>
    <t>FERTILIZANTES</t>
  </si>
  <si>
    <t>Nitrato de calcio</t>
  </si>
  <si>
    <t>Nitrato de potasio</t>
  </si>
  <si>
    <t>Septiembre</t>
  </si>
  <si>
    <t>INSECTICIDAS</t>
  </si>
  <si>
    <t>Septiembre - Octubre</t>
  </si>
  <si>
    <t>Otros gastos de venta</t>
  </si>
  <si>
    <t>Medio</t>
  </si>
  <si>
    <t>Lib. B. O'Higgins</t>
  </si>
  <si>
    <t>Mercado mayorista</t>
  </si>
  <si>
    <t>Diciembre-Febrero</t>
  </si>
  <si>
    <t>Aradura</t>
  </si>
  <si>
    <t>Octubre</t>
  </si>
  <si>
    <t>Noviembre</t>
  </si>
  <si>
    <t>c/u</t>
  </si>
  <si>
    <t>Octubre - Noviembre</t>
  </si>
  <si>
    <t>Metalaxil MZ-58 WP</t>
  </si>
  <si>
    <t>Previcur Energy 840 SL</t>
  </si>
  <si>
    <t>Amistar Top</t>
  </si>
  <si>
    <t>Aliette 80 WP</t>
  </si>
  <si>
    <t>global</t>
  </si>
  <si>
    <t xml:space="preserve">RENDIMIENTO (Unidad/há) </t>
  </si>
  <si>
    <t>PRECIO ESPERADO ($/uni)</t>
  </si>
  <si>
    <t>ESCENARIOS COSTO UNITARIO  ($/uni)</t>
  </si>
  <si>
    <t>Costo unitario ($/uni) (*)</t>
  </si>
  <si>
    <t>SANDIA</t>
  </si>
  <si>
    <t>Catira-Delta</t>
  </si>
  <si>
    <t>Todas</t>
  </si>
  <si>
    <t>Diciembre - Febrero</t>
  </si>
  <si>
    <t>Helada, sequia, lluvia</t>
  </si>
  <si>
    <t>Riego pretransplante</t>
  </si>
  <si>
    <t>Transplante</t>
  </si>
  <si>
    <t>Aplicación de pesticidas (7)</t>
  </si>
  <si>
    <t>Riegos</t>
  </si>
  <si>
    <t>Noviembre - Febrero</t>
  </si>
  <si>
    <t>Limpia manual y sellado</t>
  </si>
  <si>
    <t>Fertilizacion en surco</t>
  </si>
  <si>
    <t>Noviembre - Diciembre</t>
  </si>
  <si>
    <t>Arreglo de guías</t>
  </si>
  <si>
    <t>Diciembre</t>
  </si>
  <si>
    <t>Cosecha y carga</t>
  </si>
  <si>
    <t>Surqueadura</t>
  </si>
  <si>
    <t>JA</t>
  </si>
  <si>
    <t>Cultivadora</t>
  </si>
  <si>
    <t>JM</t>
  </si>
  <si>
    <t>Agosto</t>
  </si>
  <si>
    <t>Rastraje (2)</t>
  </si>
  <si>
    <t xml:space="preserve"> Agosto</t>
  </si>
  <si>
    <t xml:space="preserve">Colocación de polietileno </t>
  </si>
  <si>
    <t>Aplicación de pesticidas</t>
  </si>
  <si>
    <t>Septiembre - Diciembre</t>
  </si>
  <si>
    <t>Aplicación fitosanitaria</t>
  </si>
  <si>
    <t>SEMILLAS O PLANTAS</t>
  </si>
  <si>
    <t>Plantin sandia (franco)</t>
  </si>
  <si>
    <t>u</t>
  </si>
  <si>
    <t>Ultrasol multiproposito</t>
  </si>
  <si>
    <t>Octubre-Noviembre</t>
  </si>
  <si>
    <t>Superfosfato triple</t>
  </si>
  <si>
    <t xml:space="preserve"> kg </t>
  </si>
  <si>
    <t>Fosfimax 40-20 (bioestimulante)</t>
  </si>
  <si>
    <t>L</t>
  </si>
  <si>
    <t>Muriato de potasio</t>
  </si>
  <si>
    <t>Diciembre - Enero</t>
  </si>
  <si>
    <t>Kelpack (bioestimulante)</t>
  </si>
  <si>
    <t>Noviembre a Enero</t>
  </si>
  <si>
    <t>FUNGICIDA</t>
  </si>
  <si>
    <t>Topas 200 EW</t>
  </si>
  <si>
    <t>Actara 25 WG</t>
  </si>
  <si>
    <t xml:space="preserve">Ciromas 75% WP
</t>
  </si>
  <si>
    <t>Septiembre - Noviembre</t>
  </si>
  <si>
    <t>Karate Zeon</t>
  </si>
  <si>
    <t>Vertimec 018 ec</t>
  </si>
  <si>
    <t>Basfoliar Algae SL (Bioestimulante)</t>
  </si>
  <si>
    <t>Nutrifarm Size Up (Bioestimulante)</t>
  </si>
  <si>
    <t>Flower Power (Bioestimulante)</t>
  </si>
  <si>
    <t xml:space="preserve"> Lt </t>
  </si>
  <si>
    <t>Polietileno 0.03 micrones 1,2 mts (Mulching)</t>
  </si>
  <si>
    <t xml:space="preserve"> rollos </t>
  </si>
  <si>
    <t>Polietileno (tunel)</t>
  </si>
  <si>
    <t>Colmenas</t>
  </si>
  <si>
    <t>Traslados</t>
  </si>
  <si>
    <t>1. Precios de insumos y productos se expresan con IVA.</t>
  </si>
  <si>
    <t>2. Precio de Insumos corresponde a  precios  colocados en el predio</t>
  </si>
  <si>
    <t>3. Los insumos aplicados (tipo y dosis) son referenciales y deben correspoder al territorio en particular</t>
  </si>
  <si>
    <t>4. El costo de la maquinaria incluye costo del operador, combustible y  arriendo de la maquinaria propiamente tal</t>
  </si>
  <si>
    <t>5. El  costo de la mano de obra incluye impuestos e  imposiciones</t>
  </si>
  <si>
    <t>6. Densidad de plantación 3 m x 0,4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</si>
</sst>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7" fillId="0" borderId="55" xfId="0" applyFont="1" applyFill="1" applyBorder="1"/>
    <xf numFmtId="0" fontId="27" fillId="0" borderId="55" xfId="0" applyFont="1" applyFill="1" applyBorder="1" applyAlignment="1">
      <alignment horizontal="center"/>
    </xf>
    <xf numFmtId="3" fontId="27" fillId="0" borderId="55" xfId="0" applyNumberFormat="1" applyFont="1" applyFill="1" applyBorder="1" applyAlignment="1">
      <alignment horizontal="right"/>
    </xf>
    <xf numFmtId="0" fontId="28" fillId="0" borderId="16" xfId="0" applyFont="1" applyBorder="1"/>
    <xf numFmtId="0" fontId="28" fillId="0" borderId="42" xfId="0" applyFont="1" applyBorder="1"/>
    <xf numFmtId="0" fontId="27" fillId="0" borderId="55" xfId="0" applyFont="1" applyFill="1" applyBorder="1" applyAlignment="1">
      <alignment horizontal="right"/>
    </xf>
    <xf numFmtId="3" fontId="27" fillId="0" borderId="55" xfId="0" applyNumberFormat="1" applyFont="1" applyBorder="1" applyAlignment="1">
      <alignment horizontal="right" vertical="center"/>
    </xf>
    <xf numFmtId="17" fontId="27" fillId="0" borderId="55" xfId="0" applyNumberFormat="1" applyFont="1" applyBorder="1" applyAlignment="1">
      <alignment horizontal="right" vertical="center"/>
    </xf>
    <xf numFmtId="169" fontId="27" fillId="0" borderId="55" xfId="0" applyNumberFormat="1" applyFont="1" applyFill="1" applyBorder="1" applyAlignment="1">
      <alignment horizontal="right" vertical="center"/>
    </xf>
    <xf numFmtId="0" fontId="27" fillId="0" borderId="55" xfId="0" applyFont="1" applyBorder="1" applyAlignment="1">
      <alignment horizontal="right" vertical="center" wrapText="1"/>
    </xf>
    <xf numFmtId="49" fontId="12" fillId="2" borderId="16" xfId="0" applyNumberFormat="1" applyFont="1" applyFill="1" applyBorder="1" applyAlignment="1">
      <alignment vertical="center"/>
    </xf>
    <xf numFmtId="0" fontId="14" fillId="2" borderId="16" xfId="0" applyFont="1" applyFill="1" applyBorder="1"/>
    <xf numFmtId="164" fontId="9" fillId="2" borderId="42" xfId="0" applyNumberFormat="1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4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4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7" fillId="0" borderId="55" xfId="0" applyFont="1" applyBorder="1" applyAlignment="1">
      <alignment horizontal="right" vertical="center"/>
    </xf>
    <xf numFmtId="0" fontId="5" fillId="0" borderId="11" xfId="0" applyFont="1" applyFill="1" applyBorder="1" applyAlignment="1">
      <alignment vertical="center" wrapText="1"/>
    </xf>
    <xf numFmtId="49" fontId="5" fillId="10" borderId="41" xfId="0" applyNumberFormat="1" applyFont="1" applyFill="1" applyBorder="1" applyAlignment="1">
      <alignment vertical="center"/>
    </xf>
    <xf numFmtId="49" fontId="5" fillId="10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zoomScale="124" zoomScaleNormal="124" workbookViewId="0">
      <selection activeCell="A2" sqref="A2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15" t="s">
        <v>80</v>
      </c>
      <c r="D9" s="75"/>
      <c r="E9" s="126" t="s">
        <v>76</v>
      </c>
      <c r="F9" s="127"/>
      <c r="G9" s="115">
        <f>7000*1.5</f>
        <v>10500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16" t="s">
        <v>81</v>
      </c>
      <c r="D10" s="75"/>
      <c r="E10" s="124" t="s">
        <v>2</v>
      </c>
      <c r="F10" s="125"/>
      <c r="G10" s="116" t="s">
        <v>65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17" t="s">
        <v>62</v>
      </c>
      <c r="D11" s="75"/>
      <c r="E11" s="124" t="s">
        <v>77</v>
      </c>
      <c r="F11" s="125"/>
      <c r="G11" s="117">
        <v>1592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17" t="s">
        <v>63</v>
      </c>
      <c r="D12" s="75"/>
      <c r="E12" s="107" t="s">
        <v>51</v>
      </c>
      <c r="F12" s="108"/>
      <c r="G12" s="115">
        <f>(G9*G11)</f>
        <v>16716000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18" t="s">
        <v>48</v>
      </c>
      <c r="D13" s="75"/>
      <c r="E13" s="124" t="s">
        <v>3</v>
      </c>
      <c r="F13" s="125"/>
      <c r="G13" s="118" t="s">
        <v>64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4</v>
      </c>
      <c r="C14" s="116" t="s">
        <v>82</v>
      </c>
      <c r="D14" s="75"/>
      <c r="E14" s="124" t="s">
        <v>5</v>
      </c>
      <c r="F14" s="125"/>
      <c r="G14" s="116" t="s">
        <v>83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8" t="s">
        <v>50</v>
      </c>
      <c r="D15" s="75"/>
      <c r="E15" s="128" t="s">
        <v>7</v>
      </c>
      <c r="F15" s="129"/>
      <c r="G15" s="132" t="s">
        <v>84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0" t="s">
        <v>53</v>
      </c>
      <c r="C17" s="131"/>
      <c r="D17" s="131"/>
      <c r="E17" s="131"/>
      <c r="F17" s="131"/>
      <c r="G17" s="13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2" customFormat="1" ht="12" customHeight="1">
      <c r="A21" s="96"/>
      <c r="B21" s="97" t="s">
        <v>85</v>
      </c>
      <c r="C21" s="98" t="s">
        <v>15</v>
      </c>
      <c r="D21" s="98">
        <v>1</v>
      </c>
      <c r="E21" s="98" t="s">
        <v>67</v>
      </c>
      <c r="F21" s="99">
        <v>25000</v>
      </c>
      <c r="G21" s="100">
        <f t="shared" ref="G21:G27" si="0">D21*F21</f>
        <v>25000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86</v>
      </c>
      <c r="C22" s="98" t="s">
        <v>15</v>
      </c>
      <c r="D22" s="98">
        <v>10</v>
      </c>
      <c r="E22" s="98" t="s">
        <v>67</v>
      </c>
      <c r="F22" s="99">
        <v>25000</v>
      </c>
      <c r="G22" s="100">
        <f t="shared" si="0"/>
        <v>250000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87</v>
      </c>
      <c r="C23" s="98" t="s">
        <v>15</v>
      </c>
      <c r="D23" s="98">
        <v>3.5</v>
      </c>
      <c r="E23" s="98" t="s">
        <v>70</v>
      </c>
      <c r="F23" s="99">
        <v>25000</v>
      </c>
      <c r="G23" s="100">
        <f t="shared" si="0"/>
        <v>87500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>
      <c r="A24" s="96"/>
      <c r="B24" s="97" t="s">
        <v>88</v>
      </c>
      <c r="C24" s="98" t="s">
        <v>15</v>
      </c>
      <c r="D24" s="98">
        <v>8</v>
      </c>
      <c r="E24" s="98" t="s">
        <v>89</v>
      </c>
      <c r="F24" s="99">
        <v>25000</v>
      </c>
      <c r="G24" s="100">
        <f t="shared" si="0"/>
        <v>200000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>
      <c r="A25" s="96"/>
      <c r="B25" s="97" t="s">
        <v>90</v>
      </c>
      <c r="C25" s="98" t="s">
        <v>15</v>
      </c>
      <c r="D25" s="98">
        <v>5</v>
      </c>
      <c r="E25" s="98" t="s">
        <v>68</v>
      </c>
      <c r="F25" s="99">
        <v>25000</v>
      </c>
      <c r="G25" s="100">
        <f t="shared" si="0"/>
        <v>125000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12" customHeight="1">
      <c r="A26" s="96"/>
      <c r="B26" s="97" t="s">
        <v>91</v>
      </c>
      <c r="C26" s="98" t="s">
        <v>15</v>
      </c>
      <c r="D26" s="98">
        <v>2</v>
      </c>
      <c r="E26" s="98" t="s">
        <v>92</v>
      </c>
      <c r="F26" s="99">
        <v>25000</v>
      </c>
      <c r="G26" s="100">
        <f t="shared" si="0"/>
        <v>50000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s="102" customFormat="1" ht="12" customHeight="1">
      <c r="A27" s="96"/>
      <c r="B27" s="97" t="s">
        <v>93</v>
      </c>
      <c r="C27" s="98" t="s">
        <v>15</v>
      </c>
      <c r="D27" s="98">
        <v>2</v>
      </c>
      <c r="E27" s="98" t="s">
        <v>94</v>
      </c>
      <c r="F27" s="99">
        <v>25000</v>
      </c>
      <c r="G27" s="100">
        <f t="shared" si="0"/>
        <v>50000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</row>
    <row r="28" spans="1:255" s="102" customFormat="1" ht="12" customHeight="1">
      <c r="A28" s="96"/>
      <c r="B28" s="97" t="s">
        <v>95</v>
      </c>
      <c r="C28" s="98" t="s">
        <v>15</v>
      </c>
      <c r="D28" s="98">
        <v>50</v>
      </c>
      <c r="E28" s="98" t="s">
        <v>83</v>
      </c>
      <c r="F28" s="99">
        <v>25000</v>
      </c>
      <c r="G28" s="100">
        <f t="shared" ref="G28" si="1">D28*F28</f>
        <v>1250000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</row>
    <row r="29" spans="1:255" ht="11.25" customHeight="1">
      <c r="B29" s="16" t="s">
        <v>16</v>
      </c>
      <c r="C29" s="17"/>
      <c r="D29" s="17"/>
      <c r="E29" s="17"/>
      <c r="F29" s="18"/>
      <c r="G29" s="19">
        <f>SUM(G21:G28)</f>
        <v>2037500</v>
      </c>
    </row>
    <row r="30" spans="1:255" ht="15.75" customHeight="1">
      <c r="A30" s="5"/>
      <c r="B30" s="106"/>
      <c r="C30" s="14"/>
      <c r="D30" s="14"/>
      <c r="E30" s="14"/>
      <c r="F30" s="15"/>
      <c r="G30" s="15"/>
      <c r="K30" s="66"/>
    </row>
    <row r="31" spans="1:255" ht="12" customHeight="1">
      <c r="A31" s="5"/>
      <c r="B31" s="82" t="s">
        <v>54</v>
      </c>
      <c r="C31" s="83"/>
      <c r="D31" s="84"/>
      <c r="E31" s="84"/>
      <c r="F31" s="85"/>
      <c r="G31" s="86"/>
    </row>
    <row r="32" spans="1:255" ht="24" customHeight="1">
      <c r="A32" s="5"/>
      <c r="B32" s="87" t="s">
        <v>9</v>
      </c>
      <c r="C32" s="88" t="s">
        <v>10</v>
      </c>
      <c r="D32" s="88" t="s">
        <v>11</v>
      </c>
      <c r="E32" s="87" t="s">
        <v>12</v>
      </c>
      <c r="F32" s="88" t="s">
        <v>13</v>
      </c>
      <c r="G32" s="87" t="s">
        <v>14</v>
      </c>
    </row>
    <row r="33" spans="1:255" s="102" customFormat="1" ht="12" customHeight="1">
      <c r="A33" s="96"/>
      <c r="B33" s="97" t="s">
        <v>96</v>
      </c>
      <c r="C33" s="98" t="s">
        <v>97</v>
      </c>
      <c r="D33" s="98">
        <v>1</v>
      </c>
      <c r="E33" s="98" t="s">
        <v>68</v>
      </c>
      <c r="F33" s="99">
        <v>30000</v>
      </c>
      <c r="G33" s="100">
        <f t="shared" ref="G33:G34" si="2">D33*F33</f>
        <v>30000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</row>
    <row r="34" spans="1:255" s="102" customFormat="1" ht="12" customHeight="1">
      <c r="A34" s="96"/>
      <c r="B34" s="97" t="s">
        <v>98</v>
      </c>
      <c r="C34" s="98" t="s">
        <v>97</v>
      </c>
      <c r="D34" s="98">
        <v>2</v>
      </c>
      <c r="E34" s="98" t="s">
        <v>70</v>
      </c>
      <c r="F34" s="99">
        <v>30000</v>
      </c>
      <c r="G34" s="100">
        <f t="shared" si="2"/>
        <v>60000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</row>
    <row r="35" spans="1:255" ht="11.25" customHeight="1">
      <c r="B35" s="16" t="s">
        <v>17</v>
      </c>
      <c r="C35" s="17"/>
      <c r="D35" s="17"/>
      <c r="E35" s="17"/>
      <c r="F35" s="18"/>
      <c r="G35" s="19">
        <f>SUM(G33:G34)</f>
        <v>90000</v>
      </c>
    </row>
    <row r="36" spans="1:255" ht="15.75" customHeight="1">
      <c r="A36" s="5"/>
      <c r="B36" s="13"/>
      <c r="C36" s="14"/>
      <c r="D36" s="14"/>
      <c r="E36" s="14"/>
      <c r="F36" s="15"/>
      <c r="G36" s="15"/>
      <c r="K36" s="66"/>
    </row>
    <row r="37" spans="1:255" ht="12" customHeight="1">
      <c r="A37" s="5"/>
      <c r="B37" s="82" t="s">
        <v>18</v>
      </c>
      <c r="C37" s="83"/>
      <c r="D37" s="84"/>
      <c r="E37" s="84"/>
      <c r="F37" s="85"/>
      <c r="G37" s="86"/>
    </row>
    <row r="38" spans="1:255" ht="24" customHeight="1">
      <c r="A38" s="5"/>
      <c r="B38" s="87" t="s">
        <v>9</v>
      </c>
      <c r="C38" s="88" t="s">
        <v>10</v>
      </c>
      <c r="D38" s="88" t="s">
        <v>11</v>
      </c>
      <c r="E38" s="87" t="s">
        <v>12</v>
      </c>
      <c r="F38" s="88" t="s">
        <v>13</v>
      </c>
      <c r="G38" s="87" t="s">
        <v>14</v>
      </c>
    </row>
    <row r="39" spans="1:255" s="102" customFormat="1" ht="12" customHeight="1">
      <c r="A39" s="96"/>
      <c r="B39" s="97" t="s">
        <v>66</v>
      </c>
      <c r="C39" s="98" t="s">
        <v>99</v>
      </c>
      <c r="D39" s="98">
        <v>1</v>
      </c>
      <c r="E39" s="98" t="s">
        <v>100</v>
      </c>
      <c r="F39" s="99">
        <v>94500</v>
      </c>
      <c r="G39" s="100">
        <f>+D39*F39</f>
        <v>94500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</row>
    <row r="40" spans="1:255" s="102" customFormat="1" ht="12" customHeight="1">
      <c r="A40" s="96"/>
      <c r="B40" s="97" t="s">
        <v>101</v>
      </c>
      <c r="C40" s="98" t="s">
        <v>99</v>
      </c>
      <c r="D40" s="98">
        <v>2</v>
      </c>
      <c r="E40" s="98" t="s">
        <v>102</v>
      </c>
      <c r="F40" s="99">
        <v>36750</v>
      </c>
      <c r="G40" s="100">
        <f t="shared" ref="G40:G43" si="3">+D40*F40</f>
        <v>73500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s="102" customFormat="1" ht="12" customHeight="1">
      <c r="A41" s="96"/>
      <c r="B41" s="97" t="s">
        <v>103</v>
      </c>
      <c r="C41" s="98" t="s">
        <v>99</v>
      </c>
      <c r="D41" s="98">
        <v>0.3</v>
      </c>
      <c r="E41" s="98" t="s">
        <v>58</v>
      </c>
      <c r="F41" s="99">
        <v>157500</v>
      </c>
      <c r="G41" s="100">
        <f t="shared" si="3"/>
        <v>47250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s="102" customFormat="1" ht="12" customHeight="1">
      <c r="A42" s="96"/>
      <c r="B42" s="97" t="s">
        <v>104</v>
      </c>
      <c r="C42" s="98" t="s">
        <v>99</v>
      </c>
      <c r="D42" s="98">
        <v>7</v>
      </c>
      <c r="E42" s="98" t="s">
        <v>105</v>
      </c>
      <c r="F42" s="99">
        <v>26250</v>
      </c>
      <c r="G42" s="100">
        <f t="shared" si="3"/>
        <v>183750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s="102" customFormat="1" ht="12" customHeight="1">
      <c r="A43" s="96"/>
      <c r="B43" s="97" t="s">
        <v>106</v>
      </c>
      <c r="C43" s="98" t="s">
        <v>99</v>
      </c>
      <c r="D43" s="98">
        <v>4</v>
      </c>
      <c r="E43" s="98" t="s">
        <v>60</v>
      </c>
      <c r="F43" s="99">
        <v>31500</v>
      </c>
      <c r="G43" s="100">
        <f t="shared" si="3"/>
        <v>126000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ht="12" customHeight="1">
      <c r="A44" s="32"/>
      <c r="B44" s="67" t="s">
        <v>19</v>
      </c>
      <c r="C44" s="68"/>
      <c r="D44" s="68"/>
      <c r="E44" s="68"/>
      <c r="F44" s="69"/>
      <c r="G44" s="70">
        <f>SUM(G39:G43)</f>
        <v>525000</v>
      </c>
    </row>
    <row r="45" spans="1:255" ht="12" customHeight="1">
      <c r="A45" s="32"/>
      <c r="B45" s="106"/>
      <c r="C45" s="14"/>
      <c r="D45" s="14"/>
      <c r="E45" s="14"/>
      <c r="F45" s="15"/>
      <c r="G45" s="15"/>
    </row>
    <row r="46" spans="1:255" ht="12" customHeight="1">
      <c r="A46" s="5"/>
      <c r="B46" s="82" t="s">
        <v>20</v>
      </c>
      <c r="C46" s="83"/>
      <c r="D46" s="84"/>
      <c r="E46" s="84"/>
      <c r="F46" s="85"/>
      <c r="G46" s="86"/>
    </row>
    <row r="47" spans="1:255" ht="24" customHeight="1">
      <c r="A47" s="5"/>
      <c r="B47" s="87" t="s">
        <v>21</v>
      </c>
      <c r="C47" s="88" t="s">
        <v>22</v>
      </c>
      <c r="D47" s="88" t="s">
        <v>23</v>
      </c>
      <c r="E47" s="87" t="s">
        <v>12</v>
      </c>
      <c r="F47" s="88" t="s">
        <v>13</v>
      </c>
      <c r="G47" s="87" t="s">
        <v>14</v>
      </c>
    </row>
    <row r="48" spans="1:255" s="102" customFormat="1" ht="12" customHeight="1">
      <c r="A48" s="96"/>
      <c r="B48" s="103" t="s">
        <v>107</v>
      </c>
      <c r="C48" s="98"/>
      <c r="D48" s="98"/>
      <c r="E48" s="98"/>
      <c r="F48" s="99"/>
      <c r="G48" s="100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</row>
    <row r="49" spans="1:255" s="102" customFormat="1" ht="12" customHeight="1">
      <c r="A49" s="96"/>
      <c r="B49" s="97" t="s">
        <v>108</v>
      </c>
      <c r="C49" s="98" t="s">
        <v>109</v>
      </c>
      <c r="D49" s="98">
        <v>8000</v>
      </c>
      <c r="E49" s="98" t="s">
        <v>58</v>
      </c>
      <c r="F49" s="99">
        <v>320</v>
      </c>
      <c r="G49" s="100">
        <f t="shared" ref="G49:G73" si="4">+D49*F49</f>
        <v>2560000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>
      <c r="A50" s="96"/>
      <c r="B50" s="103" t="s">
        <v>55</v>
      </c>
      <c r="C50" s="98"/>
      <c r="D50" s="98">
        <v>10</v>
      </c>
      <c r="E50" s="98"/>
      <c r="F50" s="99"/>
      <c r="G50" s="100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>
      <c r="A51" s="96"/>
      <c r="B51" s="97" t="s">
        <v>110</v>
      </c>
      <c r="C51" s="98" t="s">
        <v>49</v>
      </c>
      <c r="D51" s="98">
        <v>250</v>
      </c>
      <c r="E51" s="98" t="s">
        <v>111</v>
      </c>
      <c r="F51" s="99">
        <v>2330</v>
      </c>
      <c r="G51" s="100">
        <f t="shared" si="4"/>
        <v>582500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112</v>
      </c>
      <c r="C52" s="98" t="s">
        <v>113</v>
      </c>
      <c r="D52" s="98">
        <v>320</v>
      </c>
      <c r="E52" s="98" t="s">
        <v>58</v>
      </c>
      <c r="F52" s="99">
        <v>1286.4000000000001</v>
      </c>
      <c r="G52" s="100">
        <f t="shared" si="4"/>
        <v>411648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97" t="s">
        <v>114</v>
      </c>
      <c r="C53" s="98" t="s">
        <v>115</v>
      </c>
      <c r="D53" s="98">
        <v>9</v>
      </c>
      <c r="E53" s="98" t="s">
        <v>67</v>
      </c>
      <c r="F53" s="99">
        <v>16900</v>
      </c>
      <c r="G53" s="100">
        <f t="shared" si="4"/>
        <v>152100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s="102" customFormat="1" ht="12" customHeight="1">
      <c r="A54" s="96"/>
      <c r="B54" s="97" t="s">
        <v>57</v>
      </c>
      <c r="C54" s="98" t="s">
        <v>113</v>
      </c>
      <c r="D54" s="98">
        <v>200</v>
      </c>
      <c r="E54" s="98" t="s">
        <v>68</v>
      </c>
      <c r="F54" s="99">
        <v>1711.2</v>
      </c>
      <c r="G54" s="100">
        <f t="shared" si="4"/>
        <v>342240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</row>
    <row r="55" spans="1:255" s="102" customFormat="1" ht="12" customHeight="1">
      <c r="A55" s="96"/>
      <c r="B55" s="97" t="s">
        <v>116</v>
      </c>
      <c r="C55" s="98" t="s">
        <v>49</v>
      </c>
      <c r="D55" s="98">
        <v>200</v>
      </c>
      <c r="E55" s="98" t="s">
        <v>58</v>
      </c>
      <c r="F55" s="99">
        <v>1932.4</v>
      </c>
      <c r="G55" s="100">
        <f t="shared" si="4"/>
        <v>386480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GI55" s="101"/>
      <c r="GJ55" s="101"/>
      <c r="GK55" s="101"/>
      <c r="GL55" s="101"/>
      <c r="GM55" s="101"/>
      <c r="GN55" s="101"/>
      <c r="GO55" s="101"/>
      <c r="GP55" s="101"/>
      <c r="GQ55" s="101"/>
      <c r="GR55" s="101"/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1"/>
      <c r="HG55" s="101"/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1"/>
      <c r="HV55" s="101"/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1"/>
      <c r="IK55" s="101"/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</row>
    <row r="56" spans="1:255" s="102" customFormat="1" ht="12" customHeight="1">
      <c r="A56" s="96"/>
      <c r="B56" s="97" t="s">
        <v>56</v>
      </c>
      <c r="C56" s="98" t="s">
        <v>49</v>
      </c>
      <c r="D56" s="98">
        <v>200</v>
      </c>
      <c r="E56" s="98" t="s">
        <v>117</v>
      </c>
      <c r="F56" s="99">
        <v>1566</v>
      </c>
      <c r="G56" s="100">
        <f t="shared" si="4"/>
        <v>313200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>
      <c r="A57" s="96"/>
      <c r="B57" s="97" t="s">
        <v>118</v>
      </c>
      <c r="C57" s="98" t="s">
        <v>115</v>
      </c>
      <c r="D57" s="98">
        <v>5</v>
      </c>
      <c r="E57" s="98" t="s">
        <v>119</v>
      </c>
      <c r="F57" s="99">
        <v>11208</v>
      </c>
      <c r="G57" s="100">
        <f t="shared" si="4"/>
        <v>56040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>
      <c r="A58" s="96"/>
      <c r="B58" s="103" t="s">
        <v>120</v>
      </c>
      <c r="C58" s="98"/>
      <c r="D58" s="98"/>
      <c r="E58" s="98"/>
      <c r="F58" s="99"/>
      <c r="G58" s="100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>
      <c r="A59" s="96"/>
      <c r="B59" s="97" t="s">
        <v>71</v>
      </c>
      <c r="C59" s="98" t="s">
        <v>49</v>
      </c>
      <c r="D59" s="98">
        <v>2</v>
      </c>
      <c r="E59" s="98" t="s">
        <v>92</v>
      </c>
      <c r="F59" s="99">
        <v>67910</v>
      </c>
      <c r="G59" s="100">
        <f t="shared" si="4"/>
        <v>135820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>
      <c r="A60" s="96"/>
      <c r="B60" s="97" t="s">
        <v>72</v>
      </c>
      <c r="C60" s="98" t="s">
        <v>115</v>
      </c>
      <c r="D60" s="98">
        <v>1</v>
      </c>
      <c r="E60" s="98" t="s">
        <v>58</v>
      </c>
      <c r="F60" s="99">
        <v>86690</v>
      </c>
      <c r="G60" s="100">
        <f t="shared" si="4"/>
        <v>86690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>
      <c r="A61" s="96"/>
      <c r="B61" s="97" t="s">
        <v>74</v>
      </c>
      <c r="C61" s="98" t="s">
        <v>49</v>
      </c>
      <c r="D61" s="98">
        <v>2</v>
      </c>
      <c r="E61" s="98" t="s">
        <v>58</v>
      </c>
      <c r="F61" s="99">
        <v>46090</v>
      </c>
      <c r="G61" s="100">
        <f t="shared" si="4"/>
        <v>92180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>
      <c r="A62" s="96"/>
      <c r="B62" s="97" t="s">
        <v>73</v>
      </c>
      <c r="C62" s="98" t="s">
        <v>115</v>
      </c>
      <c r="D62" s="98">
        <v>1</v>
      </c>
      <c r="E62" s="98" t="s">
        <v>105</v>
      </c>
      <c r="F62" s="99">
        <v>111340</v>
      </c>
      <c r="G62" s="100">
        <f t="shared" si="4"/>
        <v>111340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>
      <c r="A63" s="96"/>
      <c r="B63" s="97" t="s">
        <v>121</v>
      </c>
      <c r="C63" s="98" t="s">
        <v>115</v>
      </c>
      <c r="D63" s="98">
        <v>1</v>
      </c>
      <c r="E63" s="98" t="s">
        <v>92</v>
      </c>
      <c r="F63" s="99">
        <v>94450</v>
      </c>
      <c r="G63" s="100">
        <f t="shared" si="4"/>
        <v>94450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>
      <c r="A64" s="96"/>
      <c r="B64" s="103" t="s">
        <v>59</v>
      </c>
      <c r="C64" s="98"/>
      <c r="D64" s="98"/>
      <c r="E64" s="98"/>
      <c r="F64" s="99"/>
      <c r="G64" s="100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>
      <c r="A65" s="96"/>
      <c r="B65" s="97" t="s">
        <v>122</v>
      </c>
      <c r="C65" s="98" t="s">
        <v>49</v>
      </c>
      <c r="D65" s="98">
        <v>0.3</v>
      </c>
      <c r="E65" s="98" t="s">
        <v>67</v>
      </c>
      <c r="F65" s="99">
        <v>218600</v>
      </c>
      <c r="G65" s="100">
        <f t="shared" si="4"/>
        <v>65580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>
      <c r="A66" s="96"/>
      <c r="B66" s="97" t="s">
        <v>123</v>
      </c>
      <c r="C66" s="98" t="s">
        <v>115</v>
      </c>
      <c r="D66" s="98">
        <v>1</v>
      </c>
      <c r="E66" s="98" t="s">
        <v>124</v>
      </c>
      <c r="F66" s="99">
        <v>18940</v>
      </c>
      <c r="G66" s="100">
        <f t="shared" si="4"/>
        <v>18940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>
      <c r="A67" s="96"/>
      <c r="B67" s="97" t="s">
        <v>125</v>
      </c>
      <c r="C67" s="98" t="s">
        <v>115</v>
      </c>
      <c r="D67" s="98">
        <v>1</v>
      </c>
      <c r="E67" s="98" t="s">
        <v>124</v>
      </c>
      <c r="F67" s="99">
        <v>47150</v>
      </c>
      <c r="G67" s="100">
        <f t="shared" si="4"/>
        <v>47150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>
      <c r="A68" s="96"/>
      <c r="B68" s="97" t="s">
        <v>126</v>
      </c>
      <c r="C68" s="98" t="s">
        <v>115</v>
      </c>
      <c r="D68" s="98">
        <v>0.6</v>
      </c>
      <c r="E68" s="98" t="s">
        <v>92</v>
      </c>
      <c r="F68" s="99">
        <v>24800</v>
      </c>
      <c r="G68" s="100">
        <f t="shared" si="4"/>
        <v>14880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>
      <c r="A69" s="96"/>
      <c r="B69" s="103" t="s">
        <v>25</v>
      </c>
      <c r="C69" s="98"/>
      <c r="D69" s="98"/>
      <c r="E69" s="98"/>
      <c r="F69" s="99"/>
      <c r="G69" s="100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s="102" customFormat="1" ht="25.5">
      <c r="A70" s="96"/>
      <c r="B70" s="133" t="s">
        <v>127</v>
      </c>
      <c r="C70" s="98" t="s">
        <v>115</v>
      </c>
      <c r="D70" s="98">
        <v>5</v>
      </c>
      <c r="E70" s="98" t="s">
        <v>67</v>
      </c>
      <c r="F70" s="99">
        <v>12480</v>
      </c>
      <c r="G70" s="100">
        <f t="shared" si="4"/>
        <v>62400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02" customFormat="1" ht="12" customHeight="1">
      <c r="A71" s="96"/>
      <c r="B71" s="133" t="s">
        <v>128</v>
      </c>
      <c r="C71" s="98" t="s">
        <v>115</v>
      </c>
      <c r="D71" s="98">
        <v>6</v>
      </c>
      <c r="E71" s="98" t="s">
        <v>111</v>
      </c>
      <c r="F71" s="99">
        <v>14608</v>
      </c>
      <c r="G71" s="100">
        <f t="shared" si="4"/>
        <v>87648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</row>
    <row r="72" spans="1:255" s="102" customFormat="1" ht="12" customHeight="1">
      <c r="A72" s="96"/>
      <c r="B72" s="133" t="s">
        <v>129</v>
      </c>
      <c r="C72" s="98" t="s">
        <v>130</v>
      </c>
      <c r="D72" s="98">
        <v>2</v>
      </c>
      <c r="E72" s="98" t="s">
        <v>67</v>
      </c>
      <c r="F72" s="99">
        <v>25000</v>
      </c>
      <c r="G72" s="100">
        <f t="shared" si="4"/>
        <v>50000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</row>
    <row r="73" spans="1:255" s="102" customFormat="1" ht="25.5">
      <c r="A73" s="96"/>
      <c r="B73" s="133" t="s">
        <v>131</v>
      </c>
      <c r="C73" s="98" t="s">
        <v>132</v>
      </c>
      <c r="D73" s="98">
        <v>4</v>
      </c>
      <c r="E73" s="98" t="s">
        <v>58</v>
      </c>
      <c r="F73" s="99">
        <v>167800</v>
      </c>
      <c r="G73" s="100">
        <f t="shared" si="4"/>
        <v>671200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</row>
    <row r="74" spans="1:255" ht="11.25" customHeight="1">
      <c r="B74" s="16" t="s">
        <v>24</v>
      </c>
      <c r="C74" s="17"/>
      <c r="D74" s="17"/>
      <c r="E74" s="17"/>
      <c r="F74" s="18"/>
      <c r="G74" s="19">
        <f>SUM(G48:G73)</f>
        <v>6342486</v>
      </c>
    </row>
    <row r="75" spans="1:255" ht="11.25" customHeight="1">
      <c r="B75" s="106"/>
      <c r="C75" s="14"/>
      <c r="D75" s="14"/>
      <c r="E75" s="20"/>
      <c r="F75" s="15"/>
      <c r="G75" s="15"/>
    </row>
    <row r="76" spans="1:255" ht="12" customHeight="1">
      <c r="A76" s="5"/>
      <c r="B76" s="82" t="s">
        <v>25</v>
      </c>
      <c r="C76" s="83"/>
      <c r="D76" s="84"/>
      <c r="E76" s="84"/>
      <c r="F76" s="85"/>
      <c r="G76" s="86"/>
    </row>
    <row r="77" spans="1:255" ht="24" customHeight="1">
      <c r="A77" s="5"/>
      <c r="B77" s="87" t="s">
        <v>26</v>
      </c>
      <c r="C77" s="88" t="s">
        <v>22</v>
      </c>
      <c r="D77" s="88" t="s">
        <v>23</v>
      </c>
      <c r="E77" s="87" t="s">
        <v>12</v>
      </c>
      <c r="F77" s="88" t="s">
        <v>13</v>
      </c>
      <c r="G77" s="87" t="s">
        <v>14</v>
      </c>
    </row>
    <row r="78" spans="1:255" s="102" customFormat="1" ht="12" customHeight="1">
      <c r="A78" s="96"/>
      <c r="B78" s="109" t="s">
        <v>133</v>
      </c>
      <c r="C78" s="110" t="s">
        <v>113</v>
      </c>
      <c r="D78" s="114">
        <v>120</v>
      </c>
      <c r="E78" s="110" t="s">
        <v>100</v>
      </c>
      <c r="F78" s="111">
        <v>2320</v>
      </c>
      <c r="G78" s="100">
        <f t="shared" ref="G78:G81" si="5">+F78*D78</f>
        <v>278400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</row>
    <row r="79" spans="1:255" s="102" customFormat="1" ht="12" customHeight="1">
      <c r="A79" s="96"/>
      <c r="B79" s="109" t="s">
        <v>134</v>
      </c>
      <c r="C79" s="110" t="s">
        <v>69</v>
      </c>
      <c r="D79" s="114">
        <v>10</v>
      </c>
      <c r="E79" s="110" t="s">
        <v>60</v>
      </c>
      <c r="F79" s="111">
        <v>15000</v>
      </c>
      <c r="G79" s="100">
        <f t="shared" si="5"/>
        <v>150000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GI79" s="101"/>
      <c r="GJ79" s="101"/>
      <c r="GK79" s="101"/>
      <c r="GL79" s="101"/>
      <c r="GM79" s="101"/>
      <c r="GN79" s="101"/>
      <c r="GO79" s="101"/>
      <c r="GP79" s="101"/>
      <c r="GQ79" s="101"/>
      <c r="GR79" s="101"/>
      <c r="GS79" s="101"/>
      <c r="GT79" s="101"/>
      <c r="GU79" s="101"/>
      <c r="GV79" s="101"/>
      <c r="GW79" s="101"/>
      <c r="GX79" s="101"/>
      <c r="GY79" s="101"/>
      <c r="GZ79" s="101"/>
      <c r="HA79" s="101"/>
      <c r="HB79" s="101"/>
      <c r="HC79" s="101"/>
      <c r="HD79" s="101"/>
      <c r="HE79" s="101"/>
      <c r="HF79" s="101"/>
      <c r="HG79" s="101"/>
      <c r="HH79" s="101"/>
      <c r="HI79" s="101"/>
      <c r="HJ79" s="101"/>
      <c r="HK79" s="101"/>
      <c r="HL79" s="101"/>
      <c r="HM79" s="101"/>
      <c r="HN79" s="101"/>
      <c r="HO79" s="101"/>
      <c r="HP79" s="101"/>
      <c r="HQ79" s="101"/>
      <c r="HR79" s="101"/>
      <c r="HS79" s="101"/>
      <c r="HT79" s="101"/>
      <c r="HU79" s="101"/>
      <c r="HV79" s="101"/>
      <c r="HW79" s="101"/>
      <c r="HX79" s="101"/>
      <c r="HY79" s="101"/>
      <c r="HZ79" s="101"/>
      <c r="IA79" s="101"/>
      <c r="IB79" s="101"/>
      <c r="IC79" s="101"/>
      <c r="ID79" s="101"/>
      <c r="IE79" s="101"/>
      <c r="IF79" s="101"/>
      <c r="IG79" s="101"/>
      <c r="IH79" s="101"/>
      <c r="II79" s="101"/>
      <c r="IJ79" s="101"/>
      <c r="IK79" s="101"/>
      <c r="IL79" s="101"/>
      <c r="IM79" s="101"/>
      <c r="IN79" s="101"/>
      <c r="IO79" s="101"/>
      <c r="IP79" s="101"/>
      <c r="IQ79" s="101"/>
      <c r="IR79" s="101"/>
      <c r="IS79" s="101"/>
      <c r="IT79" s="101"/>
      <c r="IU79" s="101"/>
    </row>
    <row r="80" spans="1:255" s="102" customFormat="1" ht="12" customHeight="1">
      <c r="A80" s="96"/>
      <c r="B80" s="109" t="s">
        <v>135</v>
      </c>
      <c r="C80" s="110" t="s">
        <v>69</v>
      </c>
      <c r="D80" s="114">
        <v>3</v>
      </c>
      <c r="E80" s="110" t="s">
        <v>83</v>
      </c>
      <c r="F80" s="111">
        <v>200000</v>
      </c>
      <c r="G80" s="100">
        <f t="shared" si="5"/>
        <v>600000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/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/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101"/>
      <c r="IG80" s="101"/>
      <c r="IH80" s="101"/>
      <c r="II80" s="101"/>
      <c r="IJ80" s="101"/>
      <c r="IK80" s="101"/>
      <c r="IL80" s="101"/>
      <c r="IM80" s="101"/>
      <c r="IN80" s="101"/>
      <c r="IO80" s="101"/>
      <c r="IP80" s="101"/>
      <c r="IQ80" s="101"/>
      <c r="IR80" s="101"/>
      <c r="IS80" s="101"/>
      <c r="IT80" s="101"/>
      <c r="IU80" s="101"/>
    </row>
    <row r="81" spans="1:255" s="102" customFormat="1" ht="12" customHeight="1">
      <c r="A81" s="96"/>
      <c r="B81" s="109" t="s">
        <v>61</v>
      </c>
      <c r="C81" s="110" t="s">
        <v>75</v>
      </c>
      <c r="D81" s="114">
        <v>3</v>
      </c>
      <c r="E81" s="110" t="s">
        <v>83</v>
      </c>
      <c r="F81" s="111">
        <v>80000</v>
      </c>
      <c r="G81" s="100">
        <f t="shared" si="5"/>
        <v>240000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  <c r="EQ81" s="101"/>
      <c r="ER81" s="101"/>
      <c r="ES81" s="101"/>
      <c r="ET81" s="101"/>
      <c r="EU81" s="101"/>
      <c r="EV81" s="101"/>
      <c r="EW81" s="101"/>
      <c r="EX81" s="101"/>
      <c r="EY81" s="101"/>
      <c r="EZ81" s="101"/>
      <c r="FA81" s="101"/>
      <c r="FB81" s="101"/>
      <c r="FC81" s="101"/>
      <c r="FD81" s="101"/>
      <c r="FE81" s="101"/>
      <c r="FF81" s="101"/>
      <c r="FG81" s="101"/>
      <c r="FH81" s="101"/>
      <c r="FI81" s="101"/>
      <c r="FJ81" s="101"/>
      <c r="FK81" s="101"/>
      <c r="FL81" s="101"/>
      <c r="FM81" s="101"/>
      <c r="FN81" s="101"/>
      <c r="FO81" s="101"/>
      <c r="FP81" s="101"/>
      <c r="FQ81" s="101"/>
      <c r="FR81" s="101"/>
      <c r="FS81" s="101"/>
      <c r="FT81" s="101"/>
      <c r="FU81" s="101"/>
      <c r="FV81" s="101"/>
      <c r="FW81" s="101"/>
      <c r="FX81" s="101"/>
      <c r="FY81" s="101"/>
      <c r="FZ81" s="101"/>
      <c r="GA81" s="101"/>
      <c r="GB81" s="101"/>
      <c r="GC81" s="101"/>
      <c r="GD81" s="101"/>
      <c r="GE81" s="101"/>
      <c r="GF81" s="101"/>
      <c r="GG81" s="101"/>
      <c r="GH81" s="101"/>
      <c r="GI81" s="101"/>
      <c r="GJ81" s="101"/>
      <c r="GK81" s="101"/>
      <c r="GL81" s="101"/>
      <c r="GM81" s="101"/>
      <c r="GN81" s="101"/>
      <c r="GO81" s="101"/>
      <c r="GP81" s="101"/>
      <c r="GQ81" s="101"/>
      <c r="GR81" s="101"/>
      <c r="GS81" s="101"/>
      <c r="GT81" s="101"/>
      <c r="GU81" s="101"/>
      <c r="GV81" s="101"/>
      <c r="GW81" s="101"/>
      <c r="GX81" s="101"/>
      <c r="GY81" s="101"/>
      <c r="GZ81" s="101"/>
      <c r="HA81" s="101"/>
      <c r="HB81" s="101"/>
      <c r="HC81" s="101"/>
      <c r="HD81" s="101"/>
      <c r="HE81" s="101"/>
      <c r="HF81" s="101"/>
      <c r="HG81" s="101"/>
      <c r="HH81" s="101"/>
      <c r="HI81" s="101"/>
      <c r="HJ81" s="101"/>
      <c r="HK81" s="101"/>
      <c r="HL81" s="101"/>
      <c r="HM81" s="101"/>
      <c r="HN81" s="101"/>
      <c r="HO81" s="101"/>
      <c r="HP81" s="101"/>
      <c r="HQ81" s="101"/>
      <c r="HR81" s="101"/>
      <c r="HS81" s="101"/>
      <c r="HT81" s="101"/>
      <c r="HU81" s="101"/>
      <c r="HV81" s="101"/>
      <c r="HW81" s="101"/>
      <c r="HX81" s="101"/>
      <c r="HY81" s="101"/>
      <c r="HZ81" s="101"/>
      <c r="IA81" s="101"/>
      <c r="IB81" s="101"/>
      <c r="IC81" s="101"/>
      <c r="ID81" s="101"/>
      <c r="IE81" s="101"/>
      <c r="IF81" s="101"/>
      <c r="IG81" s="101"/>
      <c r="IH81" s="101"/>
      <c r="II81" s="101"/>
      <c r="IJ81" s="101"/>
      <c r="IK81" s="101"/>
      <c r="IL81" s="101"/>
      <c r="IM81" s="101"/>
      <c r="IN81" s="101"/>
      <c r="IO81" s="101"/>
      <c r="IP81" s="101"/>
      <c r="IQ81" s="101"/>
      <c r="IR81" s="101"/>
      <c r="IS81" s="101"/>
      <c r="IT81" s="101"/>
      <c r="IU81" s="101"/>
    </row>
    <row r="82" spans="1:255" ht="11.25" customHeight="1">
      <c r="B82" s="16" t="s">
        <v>27</v>
      </c>
      <c r="C82" s="17"/>
      <c r="D82" s="17"/>
      <c r="E82" s="17"/>
      <c r="F82" s="18"/>
      <c r="G82" s="19">
        <f>SUM(G78:G81)</f>
        <v>1268400</v>
      </c>
    </row>
    <row r="83" spans="1:255" ht="11.25" customHeight="1">
      <c r="B83" s="35"/>
      <c r="C83" s="35"/>
      <c r="D83" s="35"/>
      <c r="E83" s="35"/>
      <c r="F83" s="36"/>
      <c r="G83" s="36"/>
    </row>
    <row r="84" spans="1:255" ht="11.25" customHeight="1">
      <c r="B84" s="37" t="s">
        <v>28</v>
      </c>
      <c r="C84" s="38"/>
      <c r="D84" s="38"/>
      <c r="E84" s="38"/>
      <c r="F84" s="38"/>
      <c r="G84" s="39">
        <f>G29+G35+G44+G74+G82</f>
        <v>10263386</v>
      </c>
    </row>
    <row r="85" spans="1:255" ht="11.25" customHeight="1">
      <c r="B85" s="40" t="s">
        <v>29</v>
      </c>
      <c r="C85" s="22"/>
      <c r="D85" s="22"/>
      <c r="E85" s="22"/>
      <c r="F85" s="22"/>
      <c r="G85" s="41">
        <f>G84*0.05</f>
        <v>513169.30000000005</v>
      </c>
    </row>
    <row r="86" spans="1:255" ht="11.25" customHeight="1">
      <c r="B86" s="42" t="s">
        <v>30</v>
      </c>
      <c r="C86" s="21"/>
      <c r="D86" s="21"/>
      <c r="E86" s="21"/>
      <c r="F86" s="21"/>
      <c r="G86" s="43">
        <f>G85+G84</f>
        <v>10776555.300000001</v>
      </c>
    </row>
    <row r="87" spans="1:255" ht="11.25" customHeight="1">
      <c r="B87" s="40" t="s">
        <v>31</v>
      </c>
      <c r="C87" s="22"/>
      <c r="D87" s="22"/>
      <c r="E87" s="22"/>
      <c r="F87" s="22"/>
      <c r="G87" s="41">
        <f>G12</f>
        <v>16716000</v>
      </c>
    </row>
    <row r="88" spans="1:255" ht="11.25" customHeight="1">
      <c r="B88" s="44" t="s">
        <v>32</v>
      </c>
      <c r="C88" s="45"/>
      <c r="D88" s="45"/>
      <c r="E88" s="45"/>
      <c r="F88" s="45"/>
      <c r="G88" s="46">
        <f>G87-G86</f>
        <v>5939444.6999999993</v>
      </c>
    </row>
    <row r="89" spans="1:255" ht="11.25" customHeight="1">
      <c r="B89" s="33" t="s">
        <v>33</v>
      </c>
      <c r="C89" s="34"/>
      <c r="D89" s="34"/>
      <c r="E89" s="34"/>
      <c r="F89" s="34"/>
      <c r="G89" s="29"/>
    </row>
    <row r="90" spans="1:255" ht="11.25" customHeight="1" thickBot="1">
      <c r="B90" s="47"/>
      <c r="C90" s="34"/>
      <c r="D90" s="34"/>
      <c r="E90" s="34"/>
      <c r="F90" s="34"/>
      <c r="G90" s="29"/>
    </row>
    <row r="91" spans="1:255" s="92" customFormat="1" ht="12" customHeight="1">
      <c r="A91" s="89"/>
      <c r="B91" s="59" t="s">
        <v>34</v>
      </c>
      <c r="C91" s="90"/>
      <c r="D91" s="90"/>
      <c r="E91" s="90"/>
      <c r="F91" s="90"/>
      <c r="G91" s="91"/>
    </row>
    <row r="92" spans="1:255" s="92" customFormat="1" ht="12" customHeight="1">
      <c r="A92" s="89"/>
      <c r="B92" s="134" t="s">
        <v>136</v>
      </c>
      <c r="C92" s="112"/>
      <c r="D92" s="112"/>
      <c r="E92" s="112"/>
      <c r="F92" s="112"/>
      <c r="G92" s="113"/>
    </row>
    <row r="93" spans="1:255" s="92" customFormat="1" ht="12" customHeight="1">
      <c r="A93" s="89"/>
      <c r="B93" s="134" t="s">
        <v>137</v>
      </c>
      <c r="C93" s="112"/>
      <c r="D93" s="112"/>
      <c r="E93" s="112"/>
      <c r="F93" s="112"/>
      <c r="G93" s="113"/>
    </row>
    <row r="94" spans="1:255" s="92" customFormat="1" ht="12" customHeight="1">
      <c r="A94" s="89"/>
      <c r="B94" s="134" t="s">
        <v>138</v>
      </c>
      <c r="C94" s="120"/>
      <c r="D94" s="120"/>
      <c r="E94" s="120"/>
      <c r="F94" s="120"/>
      <c r="G94" s="121"/>
    </row>
    <row r="95" spans="1:255" s="92" customFormat="1" ht="12" customHeight="1">
      <c r="A95" s="89"/>
      <c r="B95" s="134" t="s">
        <v>139</v>
      </c>
      <c r="C95" s="112"/>
      <c r="D95" s="112"/>
      <c r="E95" s="112"/>
      <c r="F95" s="112"/>
      <c r="G95" s="113"/>
    </row>
    <row r="96" spans="1:255" s="92" customFormat="1" ht="12" customHeight="1">
      <c r="A96" s="89"/>
      <c r="B96" s="134" t="s">
        <v>140</v>
      </c>
      <c r="C96" s="112"/>
      <c r="D96" s="112"/>
      <c r="E96" s="112"/>
      <c r="F96" s="112"/>
      <c r="G96" s="113"/>
    </row>
    <row r="97" spans="1:255" s="92" customFormat="1" ht="12" customHeight="1" thickBot="1">
      <c r="A97" s="89"/>
      <c r="B97" s="135" t="s">
        <v>141</v>
      </c>
      <c r="C97" s="136"/>
      <c r="D97" s="136"/>
      <c r="E97" s="136"/>
      <c r="F97" s="136"/>
      <c r="G97" s="137"/>
    </row>
    <row r="98" spans="1:255" s="92" customFormat="1" ht="12" customHeight="1">
      <c r="B98" s="119"/>
      <c r="C98" s="120"/>
      <c r="D98" s="120"/>
      <c r="E98" s="120"/>
      <c r="F98" s="120"/>
      <c r="G98" s="94"/>
    </row>
    <row r="99" spans="1:255" s="95" customFormat="1" ht="9">
      <c r="A99" s="93"/>
      <c r="B99" s="57"/>
      <c r="C99" s="31"/>
      <c r="D99" s="31"/>
      <c r="E99" s="31"/>
      <c r="F99" s="31"/>
      <c r="G99" s="94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pans="1:255" ht="11.25" customHeight="1" thickBot="1">
      <c r="B100" s="122" t="s">
        <v>35</v>
      </c>
      <c r="C100" s="123"/>
      <c r="D100" s="56"/>
      <c r="E100" s="23"/>
      <c r="F100" s="23"/>
      <c r="G100" s="29"/>
    </row>
    <row r="101" spans="1:255" ht="11.25" customHeight="1">
      <c r="B101" s="49" t="s">
        <v>26</v>
      </c>
      <c r="C101" s="24" t="s">
        <v>36</v>
      </c>
      <c r="D101" s="50" t="s">
        <v>37</v>
      </c>
      <c r="E101" s="23"/>
      <c r="F101" s="23"/>
      <c r="G101" s="29"/>
    </row>
    <row r="102" spans="1:255" ht="11.25" customHeight="1">
      <c r="B102" s="51" t="s">
        <v>38</v>
      </c>
      <c r="C102" s="25">
        <f>+G29</f>
        <v>2037500</v>
      </c>
      <c r="D102" s="52">
        <f>(C102/C108)</f>
        <v>0.18906783691816623</v>
      </c>
      <c r="E102" s="23"/>
      <c r="F102" s="23"/>
      <c r="G102" s="29"/>
    </row>
    <row r="103" spans="1:255" ht="11.25" customHeight="1">
      <c r="B103" s="51" t="s">
        <v>52</v>
      </c>
      <c r="C103" s="25">
        <f>+G35</f>
        <v>90000</v>
      </c>
      <c r="D103" s="52">
        <f>(C103/C108)</f>
        <v>8.3514627350355624E-3</v>
      </c>
      <c r="E103" s="23"/>
      <c r="F103" s="23"/>
      <c r="G103" s="29"/>
    </row>
    <row r="104" spans="1:255" ht="11.25" customHeight="1">
      <c r="B104" s="51" t="s">
        <v>39</v>
      </c>
      <c r="C104" s="25">
        <f>+G44</f>
        <v>525000</v>
      </c>
      <c r="D104" s="52">
        <f>(C104/C108)</f>
        <v>4.8716865954374119E-2</v>
      </c>
      <c r="E104" s="23"/>
      <c r="F104" s="23"/>
      <c r="G104" s="29"/>
    </row>
    <row r="105" spans="1:255" ht="11.25" customHeight="1">
      <c r="B105" s="51" t="s">
        <v>21</v>
      </c>
      <c r="C105" s="25">
        <f>+G74</f>
        <v>6342486</v>
      </c>
      <c r="D105" s="52">
        <f>(C105/C108)</f>
        <v>0.58854483862760854</v>
      </c>
      <c r="E105" s="23"/>
      <c r="F105" s="23"/>
      <c r="G105" s="29"/>
    </row>
    <row r="106" spans="1:255" ht="11.25" customHeight="1">
      <c r="B106" s="51" t="s">
        <v>40</v>
      </c>
      <c r="C106" s="26">
        <f>+G82</f>
        <v>1268400</v>
      </c>
      <c r="D106" s="52">
        <f>(C106/C108)</f>
        <v>0.11769994814576787</v>
      </c>
      <c r="E106" s="28"/>
      <c r="F106" s="28"/>
      <c r="G106" s="29"/>
    </row>
    <row r="107" spans="1:255" ht="11.25" customHeight="1">
      <c r="B107" s="51" t="s">
        <v>41</v>
      </c>
      <c r="C107" s="26">
        <f>+G85</f>
        <v>513169.30000000005</v>
      </c>
      <c r="D107" s="52">
        <f>(C107/C108)</f>
        <v>4.7619047619047623E-2</v>
      </c>
      <c r="E107" s="28"/>
      <c r="F107" s="28"/>
      <c r="G107" s="29"/>
    </row>
    <row r="108" spans="1:255" ht="11.25" customHeight="1" thickBot="1">
      <c r="B108" s="53" t="s">
        <v>42</v>
      </c>
      <c r="C108" s="54">
        <f>SUM(C102:C107)</f>
        <v>10776555.300000001</v>
      </c>
      <c r="D108" s="55">
        <f>SUM(D102:D107)</f>
        <v>1</v>
      </c>
      <c r="E108" s="28"/>
      <c r="F108" s="28"/>
      <c r="G108" s="29"/>
    </row>
    <row r="109" spans="1:255" ht="11.25" customHeight="1">
      <c r="B109" s="47"/>
      <c r="C109" s="34"/>
      <c r="D109" s="34"/>
      <c r="E109" s="34"/>
      <c r="F109" s="34"/>
      <c r="G109" s="29"/>
    </row>
    <row r="110" spans="1:255" ht="11.25" customHeight="1">
      <c r="B110" s="48"/>
      <c r="C110" s="34"/>
      <c r="D110" s="34"/>
      <c r="E110" s="34"/>
      <c r="F110" s="34"/>
      <c r="G110" s="29"/>
    </row>
    <row r="111" spans="1:255" ht="11.25" customHeight="1" thickBot="1">
      <c r="B111" s="61"/>
      <c r="C111" s="62" t="s">
        <v>78</v>
      </c>
      <c r="D111" s="63"/>
      <c r="E111" s="64"/>
      <c r="F111" s="27"/>
      <c r="G111" s="29"/>
    </row>
    <row r="112" spans="1:255" ht="11.25" customHeight="1">
      <c r="B112" s="65" t="s">
        <v>47</v>
      </c>
      <c r="C112" s="104">
        <v>8500</v>
      </c>
      <c r="D112" s="104">
        <v>10500</v>
      </c>
      <c r="E112" s="105">
        <v>12500</v>
      </c>
      <c r="F112" s="60"/>
      <c r="G112" s="30"/>
    </row>
    <row r="113" spans="2:7" ht="11.25" customHeight="1" thickBot="1">
      <c r="B113" s="53" t="s">
        <v>79</v>
      </c>
      <c r="C113" s="71">
        <f>(G86/C112)</f>
        <v>1267.8300352941178</v>
      </c>
      <c r="D113" s="71">
        <f>(G86/D112)</f>
        <v>1026.3386</v>
      </c>
      <c r="E113" s="72">
        <f>(G86/E112)</f>
        <v>862.12442400000009</v>
      </c>
      <c r="F113" s="60"/>
      <c r="G113" s="30"/>
    </row>
    <row r="114" spans="2:7" ht="11.25" customHeight="1">
      <c r="B114" s="58" t="s">
        <v>43</v>
      </c>
      <c r="C114" s="31"/>
      <c r="D114" s="31"/>
      <c r="E114" s="31"/>
      <c r="F114" s="31"/>
      <c r="G114" s="31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2023-02-13T12:23:26Z</dcterms:modified>
</cp:coreProperties>
</file>