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10035" yWindow="15" windowWidth="9195" windowHeight="9975"/>
  </bookViews>
  <sheets>
    <sheet name="SANDI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11" i="1" l="1"/>
  <c r="G60" i="1"/>
  <c r="G58" i="1"/>
  <c r="G72" i="1"/>
  <c r="G71" i="1"/>
  <c r="G70" i="1"/>
  <c r="G69" i="1"/>
  <c r="G64" i="1"/>
  <c r="G63" i="1"/>
  <c r="G62" i="1"/>
  <c r="G56" i="1"/>
  <c r="G54" i="1"/>
  <c r="G53" i="1"/>
  <c r="G51" i="1"/>
  <c r="G50" i="1"/>
  <c r="G49" i="1"/>
  <c r="G47" i="1"/>
  <c r="G41" i="1"/>
  <c r="G40" i="1"/>
  <c r="G39" i="1"/>
  <c r="G38" i="1"/>
  <c r="G37" i="1"/>
  <c r="G36" i="1"/>
  <c r="G31" i="1"/>
  <c r="G26" i="1"/>
  <c r="G25" i="1"/>
  <c r="G24" i="1"/>
  <c r="G23" i="1"/>
  <c r="G22" i="1"/>
  <c r="G21" i="1"/>
  <c r="G20" i="1"/>
  <c r="G27" i="1" l="1"/>
  <c r="G65" i="1"/>
  <c r="G78" i="1"/>
  <c r="G73" i="1" l="1"/>
  <c r="G42" i="1" l="1"/>
  <c r="C97" i="1" s="1"/>
  <c r="C98" i="1"/>
  <c r="C95" i="1" l="1"/>
  <c r="G32" i="1"/>
  <c r="G76" i="1" s="1"/>
  <c r="G77" i="1" s="1"/>
  <c r="G79" i="1" s="1"/>
  <c r="C99" i="1"/>
  <c r="C96" i="1" l="1"/>
  <c r="C100" i="1" l="1"/>
  <c r="C101" i="1" s="1"/>
  <c r="D96" i="1" s="1"/>
  <c r="E106" i="1"/>
  <c r="D98" i="1" l="1"/>
  <c r="D97" i="1"/>
  <c r="D95" i="1"/>
  <c r="D99" i="1"/>
  <c r="C106" i="1"/>
  <c r="D106" i="1"/>
  <c r="D100" i="1"/>
  <c r="D101" i="1" l="1"/>
</calcChain>
</file>

<file path=xl/sharedStrings.xml><?xml version="1.0" encoding="utf-8"?>
<sst xmlns="http://schemas.openxmlformats.org/spreadsheetml/2006/main" count="194" uniqueCount="127">
  <si>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</si>
  <si>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</si>
  <si>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</si>
  <si>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</si>
  <si>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</si>
  <si>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</si>
  <si>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</si>
  <si>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</si>
  <si>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</si>
  <si>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</si>
  <si>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</si>
  <si>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</si>
  <si>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</si>
  <si>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</si>
  <si>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</si>
  <si>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</si>
  <si>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</si>
  <si>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</si>
  <si>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</si>
  <si>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</si>
  <si>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</si>
  <si>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</si>
  <si>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</si>
  <si>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</si>
  <si>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</si>
  <si>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</si>
  <si>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</si>
  <si>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</si>
  <si>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</si>
  <si>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</si>
  <si>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</si>
  <si>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</si>
  <si>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</si>
  <si>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</si>
  <si>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</si>
  <si>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</si>
  <si>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</si>
  <si>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</si>
  <si>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</si>
  <si>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</si>
  <si>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</si>
  <si>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</si>
  <si>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</si>
  <si>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</si>
  <si>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</si>
  <si>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</si>
  <si>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</si>
  <si>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</si>
  <si>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</si>
  <si>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</si>
  <si>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</si>
  <si>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</si>
  <si>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</si>
  <si>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</si>
  <si>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</si>
  <si>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</si>
  <si>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</si>
  <si>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</si>
  <si>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</si>
  <si>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</si>
  <si>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</si>
  <si>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San Vicente</t>
  </si>
  <si>
    <t>Todas</t>
  </si>
  <si>
    <t>Octubre</t>
  </si>
  <si>
    <t>Octubre - Noviembre</t>
  </si>
  <si>
    <t>Septiembre</t>
  </si>
  <si>
    <t>c/u</t>
  </si>
  <si>
    <t>Nitrato de potasio</t>
  </si>
  <si>
    <t>FUNGICIDAS</t>
  </si>
  <si>
    <t>lt</t>
  </si>
  <si>
    <t>Rendimiento (unid./hà)</t>
  </si>
  <si>
    <t>Costo unitario ($/unid.) (*)</t>
  </si>
  <si>
    <t>Septiembre - Octubre</t>
  </si>
  <si>
    <t>Flete</t>
  </si>
  <si>
    <t>Derecho de ingreso a la feria</t>
  </si>
  <si>
    <t>ESCENARIOS COSTO UNITARIO  ($/un.)</t>
  </si>
  <si>
    <t>RENDIMIENTO (un./Há.)</t>
  </si>
  <si>
    <t>PRECIO ESPERADO ($/un.)</t>
  </si>
  <si>
    <t>SANDIA</t>
  </si>
  <si>
    <t>Delta, Katira</t>
  </si>
  <si>
    <t xml:space="preserve">Enero - Febrero </t>
  </si>
  <si>
    <t>Lib. B. O´Higgins</t>
  </si>
  <si>
    <t>Mercado mayorista</t>
  </si>
  <si>
    <t>Enero - Febrero</t>
  </si>
  <si>
    <t>Heladas, lluvia</t>
  </si>
  <si>
    <t>Riego Pre-plantación</t>
  </si>
  <si>
    <t>Transplante</t>
  </si>
  <si>
    <t>Aplicación de fertilizante</t>
  </si>
  <si>
    <t>Riegos</t>
  </si>
  <si>
    <t>Septiembre - Diciembre</t>
  </si>
  <si>
    <t>Limpia manual</t>
  </si>
  <si>
    <t>Octubre - Diciembre</t>
  </si>
  <si>
    <t>Cosecha y carga</t>
  </si>
  <si>
    <t>Corrida de surco</t>
  </si>
  <si>
    <t>JA</t>
  </si>
  <si>
    <t>Rastraje</t>
  </si>
  <si>
    <t>Colocación de mulch</t>
  </si>
  <si>
    <t>Aplicación de pesticidas</t>
  </si>
  <si>
    <t>Melgadura y acequiadura</t>
  </si>
  <si>
    <t>Tractoelevador</t>
  </si>
  <si>
    <t>Mezcla hortalicera</t>
  </si>
  <si>
    <t>Urea granulada</t>
  </si>
  <si>
    <t xml:space="preserve">Septiembre - Noviembre </t>
  </si>
  <si>
    <t>HERBICIDAS</t>
  </si>
  <si>
    <t>Plástico para mulch</t>
  </si>
  <si>
    <t>Colmenas</t>
  </si>
  <si>
    <t>Enero-Febrero</t>
  </si>
  <si>
    <t>NEMATICIDA</t>
  </si>
  <si>
    <t>Nemacur 240 CS</t>
  </si>
  <si>
    <t>octubre</t>
  </si>
  <si>
    <t>Trigard 75 wp</t>
  </si>
  <si>
    <t>Zero 5 ec</t>
  </si>
  <si>
    <t>Vertimec 0 18 ec</t>
  </si>
  <si>
    <t>Abono Foliar</t>
  </si>
  <si>
    <t>Frutaliv</t>
  </si>
  <si>
    <t>sept-nov</t>
  </si>
  <si>
    <t>Aliette 80% WP</t>
  </si>
  <si>
    <t>Nemastop</t>
  </si>
  <si>
    <t>Gramoxone Super</t>
  </si>
  <si>
    <t>6. Marco Plantación 3mtsx1 mts</t>
  </si>
  <si>
    <t>7. El  costo de la mano de obra incluye impuestos e  imposiciones</t>
  </si>
  <si>
    <t>8. Entrega en Lo Valledor</t>
  </si>
  <si>
    <t>9. Recomendación es solo referencial</t>
  </si>
  <si>
    <t>Junio</t>
  </si>
  <si>
    <t>PLANTINES</t>
  </si>
  <si>
    <t>Plantines Injertados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</si>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</sst>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9" formatCode="_-* #,##0_-;\-* #,##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16" fillId="0" borderId="19"/>
    <xf numFmtId="164" fontId="17" fillId="0" borderId="19" applyFont="0" applyFill="0" applyBorder="0" applyAlignment="0" applyProtection="0"/>
    <xf numFmtId="43" fontId="18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ont="1" applyFill="1" applyBorder="1" applyAlignment="1"/>
    <xf numFmtId="0" fontId="12" fillId="7" borderId="19" xfId="0" applyFont="1" applyFill="1" applyBorder="1" applyAlignment="1"/>
    <xf numFmtId="49" fontId="10" fillId="8" borderId="20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167" fontId="10" fillId="2" borderId="6" xfId="0" applyNumberFormat="1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4" fillId="2" borderId="19" xfId="0" applyNumberFormat="1" applyFont="1" applyFill="1" applyBorder="1" applyAlignment="1">
      <alignment vertical="center"/>
    </xf>
    <xf numFmtId="0" fontId="12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49" fontId="10" fillId="8" borderId="31" xfId="0" applyNumberFormat="1" applyFont="1" applyFill="1" applyBorder="1" applyAlignment="1">
      <alignment vertical="center"/>
    </xf>
    <xf numFmtId="49" fontId="12" fillId="8" borderId="32" xfId="0" applyNumberFormat="1" applyFont="1" applyFill="1" applyBorder="1" applyAlignment="1"/>
    <xf numFmtId="49" fontId="10" fillId="2" borderId="33" xfId="0" applyNumberFormat="1" applyFont="1" applyFill="1" applyBorder="1" applyAlignment="1">
      <alignment vertical="center"/>
    </xf>
    <xf numFmtId="9" fontId="12" fillId="2" borderId="34" xfId="0" applyNumberFormat="1" applyFont="1" applyFill="1" applyBorder="1" applyAlignment="1"/>
    <xf numFmtId="49" fontId="10" fillId="8" borderId="35" xfId="0" applyNumberFormat="1" applyFont="1" applyFill="1" applyBorder="1" applyAlignment="1">
      <alignment vertical="center"/>
    </xf>
    <xf numFmtId="167" fontId="10" fillId="8" borderId="36" xfId="0" applyNumberFormat="1" applyFont="1" applyFill="1" applyBorder="1" applyAlignment="1">
      <alignment vertical="center"/>
    </xf>
    <xf numFmtId="9" fontId="10" fillId="8" borderId="37" xfId="0" applyNumberFormat="1" applyFont="1" applyFill="1" applyBorder="1" applyAlignment="1">
      <alignment vertical="center"/>
    </xf>
    <xf numFmtId="0" fontId="12" fillId="9" borderId="40" xfId="0" applyFont="1" applyFill="1" applyBorder="1" applyAlignment="1"/>
    <xf numFmtId="0" fontId="12" fillId="2" borderId="19" xfId="0" applyFont="1" applyFill="1" applyBorder="1" applyAlignment="1">
      <alignment vertical="center"/>
    </xf>
    <xf numFmtId="49" fontId="12" fillId="2" borderId="19" xfId="0" applyNumberFormat="1" applyFont="1" applyFill="1" applyBorder="1" applyAlignment="1">
      <alignment vertical="center"/>
    </xf>
    <xf numFmtId="49" fontId="10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0" fontId="12" fillId="2" borderId="43" xfId="0" applyFont="1" applyFill="1" applyBorder="1" applyAlignment="1"/>
    <xf numFmtId="0" fontId="12" fillId="2" borderId="45" xfId="0" applyFont="1" applyFill="1" applyBorder="1" applyAlignment="1"/>
    <xf numFmtId="0" fontId="12" fillId="2" borderId="47" xfId="0" applyFont="1" applyFill="1" applyBorder="1" applyAlignment="1"/>
    <xf numFmtId="0" fontId="12" fillId="2" borderId="48" xfId="0" applyFont="1" applyFill="1" applyBorder="1" applyAlignment="1"/>
    <xf numFmtId="0" fontId="10" fillId="7" borderId="19" xfId="0" applyFont="1" applyFill="1" applyBorder="1" applyAlignment="1">
      <alignment vertical="center"/>
    </xf>
    <xf numFmtId="0" fontId="7" fillId="9" borderId="18" xfId="0" applyFont="1" applyFill="1" applyBorder="1" applyAlignment="1">
      <alignment vertical="center"/>
    </xf>
    <xf numFmtId="49" fontId="15" fillId="9" borderId="19" xfId="0" applyNumberFormat="1" applyFont="1" applyFill="1" applyBorder="1" applyAlignment="1">
      <alignment vertical="center"/>
    </xf>
    <xf numFmtId="0" fontId="7" fillId="9" borderId="19" xfId="0" applyFont="1" applyFill="1" applyBorder="1" applyAlignment="1">
      <alignment vertical="center"/>
    </xf>
    <xf numFmtId="0" fontId="7" fillId="9" borderId="49" xfId="0" applyFont="1" applyFill="1" applyBorder="1" applyAlignment="1">
      <alignment vertical="center"/>
    </xf>
    <xf numFmtId="49" fontId="10" fillId="8" borderId="50" xfId="0" applyNumberFormat="1" applyFont="1" applyFill="1" applyBorder="1" applyAlignment="1">
      <alignment vertical="center"/>
    </xf>
    <xf numFmtId="167" fontId="10" fillId="8" borderId="37" xfId="0" applyNumberFormat="1" applyFont="1" applyFill="1" applyBorder="1" applyAlignment="1">
      <alignment vertical="center"/>
    </xf>
    <xf numFmtId="3" fontId="10" fillId="8" borderId="51" xfId="0" applyNumberFormat="1" applyFont="1" applyFill="1" applyBorder="1" applyAlignment="1">
      <alignment vertical="center"/>
    </xf>
    <xf numFmtId="3" fontId="10" fillId="8" borderId="52" xfId="0" applyNumberFormat="1" applyFont="1" applyFill="1" applyBorder="1" applyAlignment="1">
      <alignment vertical="center"/>
    </xf>
    <xf numFmtId="49" fontId="15" fillId="9" borderId="38" xfId="0" applyNumberFormat="1" applyFont="1" applyFill="1" applyBorder="1" applyAlignment="1">
      <alignment vertical="center"/>
    </xf>
    <xf numFmtId="0" fontId="10" fillId="9" borderId="39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4" xfId="0" applyFill="1" applyBorder="1"/>
    <xf numFmtId="49" fontId="19" fillId="3" borderId="5" xfId="0" applyNumberFormat="1" applyFont="1" applyFill="1" applyBorder="1" applyAlignment="1">
      <alignment vertical="center" wrapText="1"/>
    </xf>
    <xf numFmtId="3" fontId="20" fillId="0" borderId="53" xfId="0" applyNumberFormat="1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0" fillId="0" borderId="0" xfId="0" applyNumberFormat="1"/>
    <xf numFmtId="0" fontId="0" fillId="0" borderId="0" xfId="0"/>
    <xf numFmtId="169" fontId="20" fillId="0" borderId="53" xfId="3" applyNumberFormat="1" applyFont="1" applyFill="1" applyBorder="1" applyAlignment="1">
      <alignment horizontal="right"/>
    </xf>
    <xf numFmtId="49" fontId="3" fillId="2" borderId="54" xfId="0" applyNumberFormat="1" applyFont="1" applyFill="1" applyBorder="1" applyAlignment="1">
      <alignment horizontal="left"/>
    </xf>
    <xf numFmtId="49" fontId="3" fillId="2" borderId="55" xfId="0" applyNumberFormat="1" applyFont="1" applyFill="1" applyBorder="1" applyAlignment="1">
      <alignment horizontal="left"/>
    </xf>
    <xf numFmtId="0" fontId="20" fillId="0" borderId="53" xfId="0" applyFont="1" applyFill="1" applyBorder="1" applyAlignment="1">
      <alignment horizontal="right" wrapText="1"/>
    </xf>
    <xf numFmtId="0" fontId="20" fillId="0" borderId="53" xfId="0" applyFont="1" applyFill="1" applyBorder="1" applyAlignment="1">
      <alignment horizontal="right"/>
    </xf>
    <xf numFmtId="17" fontId="20" fillId="0" borderId="53" xfId="0" applyNumberFormat="1" applyFont="1" applyFill="1" applyBorder="1" applyAlignment="1">
      <alignment horizontal="right"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49" fontId="19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9" fillId="3" borderId="13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0" fontId="0" fillId="0" borderId="19" xfId="0" applyNumberFormat="1" applyFont="1" applyBorder="1" applyAlignment="1"/>
    <xf numFmtId="49" fontId="5" fillId="3" borderId="56" xfId="0" applyNumberFormat="1" applyFont="1" applyFill="1" applyBorder="1" applyAlignment="1">
      <alignment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vertical="center"/>
    </xf>
    <xf numFmtId="3" fontId="5" fillId="3" borderId="56" xfId="0" applyNumberFormat="1" applyFont="1" applyFill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49" fontId="22" fillId="2" borderId="44" xfId="0" applyNumberFormat="1" applyFont="1" applyFill="1" applyBorder="1" applyAlignment="1">
      <alignment vertical="center"/>
    </xf>
    <xf numFmtId="49" fontId="22" fillId="2" borderId="46" xfId="0" applyNumberFormat="1" applyFont="1" applyFill="1" applyBorder="1" applyAlignment="1">
      <alignment vertical="center"/>
    </xf>
  </cellXfs>
  <cellStyles count="4">
    <cellStyle name="Millares" xfId="3" builtinId="3"/>
    <cellStyle name="Millares 5" xfId="2"/>
    <cellStyle name="Normal" xfId="0" builtinId="0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7938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190500"/>
          <a:ext cx="56832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topLeftCell="B1" zoomScale="136" zoomScaleNormal="136" workbookViewId="0">
      <selection activeCell="G99" sqref="G9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7.85546875" style="1" customWidth="1"/>
    <col min="9" max="224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3"/>
      <c r="C7" s="4"/>
      <c r="D7" s="2"/>
      <c r="E7" s="4"/>
      <c r="F7" s="4"/>
      <c r="G7" s="4"/>
    </row>
    <row r="8" spans="1:255" s="86" customFormat="1" ht="12" customHeight="1" x14ac:dyDescent="0.25">
      <c r="A8" s="79"/>
      <c r="B8" s="80" t="s">
        <v>0</v>
      </c>
      <c r="C8" s="81" t="s">
        <v>78</v>
      </c>
      <c r="D8" s="82"/>
      <c r="E8" s="83" t="s">
        <v>76</v>
      </c>
      <c r="F8" s="84"/>
      <c r="G8" s="81">
        <v>11000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</row>
    <row r="9" spans="1:255" s="86" customFormat="1" ht="25.5" customHeight="1" x14ac:dyDescent="0.25">
      <c r="A9" s="79"/>
      <c r="B9" s="6" t="s">
        <v>1</v>
      </c>
      <c r="C9" s="87" t="s">
        <v>79</v>
      </c>
      <c r="D9" s="82"/>
      <c r="E9" s="75" t="s">
        <v>2</v>
      </c>
      <c r="F9" s="76"/>
      <c r="G9" s="87" t="s">
        <v>80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</row>
    <row r="10" spans="1:255" s="86" customFormat="1" ht="18" customHeight="1" x14ac:dyDescent="0.25">
      <c r="A10" s="79"/>
      <c r="B10" s="6" t="s">
        <v>3</v>
      </c>
      <c r="C10" s="87" t="s">
        <v>4</v>
      </c>
      <c r="D10" s="82"/>
      <c r="E10" s="75" t="s">
        <v>77</v>
      </c>
      <c r="F10" s="76"/>
      <c r="G10" s="87">
        <v>1300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</row>
    <row r="11" spans="1:255" s="86" customFormat="1" ht="11.25" customHeight="1" x14ac:dyDescent="0.25">
      <c r="A11" s="79"/>
      <c r="B11" s="6" t="s">
        <v>5</v>
      </c>
      <c r="C11" s="87" t="s">
        <v>81</v>
      </c>
      <c r="D11" s="82"/>
      <c r="E11" s="88" t="s">
        <v>6</v>
      </c>
      <c r="F11" s="89"/>
      <c r="G11" s="87">
        <f>G8*G10</f>
        <v>14300000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</row>
    <row r="12" spans="1:255" s="86" customFormat="1" ht="11.25" customHeight="1" x14ac:dyDescent="0.25">
      <c r="A12" s="79"/>
      <c r="B12" s="6" t="s">
        <v>7</v>
      </c>
      <c r="C12" s="90" t="s">
        <v>61</v>
      </c>
      <c r="D12" s="82"/>
      <c r="E12" s="75" t="s">
        <v>8</v>
      </c>
      <c r="F12" s="76"/>
      <c r="G12" s="90" t="s">
        <v>82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</row>
    <row r="13" spans="1:255" s="86" customFormat="1" ht="15" x14ac:dyDescent="0.25">
      <c r="A13" s="79"/>
      <c r="B13" s="6" t="s">
        <v>9</v>
      </c>
      <c r="C13" s="91" t="s">
        <v>62</v>
      </c>
      <c r="D13" s="82"/>
      <c r="E13" s="75" t="s">
        <v>10</v>
      </c>
      <c r="F13" s="76"/>
      <c r="G13" s="91" t="s">
        <v>83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</row>
    <row r="14" spans="1:255" s="86" customFormat="1" ht="25.5" customHeight="1" x14ac:dyDescent="0.25">
      <c r="A14" s="79"/>
      <c r="B14" s="6" t="s">
        <v>11</v>
      </c>
      <c r="C14" s="92" t="s">
        <v>123</v>
      </c>
      <c r="D14" s="82"/>
      <c r="E14" s="93" t="s">
        <v>12</v>
      </c>
      <c r="F14" s="94"/>
      <c r="G14" s="92" t="s">
        <v>84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</row>
    <row r="15" spans="1:255" ht="12" customHeight="1" x14ac:dyDescent="0.25">
      <c r="A15" s="2"/>
      <c r="B15" s="7"/>
      <c r="C15" s="8"/>
      <c r="D15" s="9"/>
      <c r="E15" s="10"/>
      <c r="F15" s="10"/>
      <c r="G15" s="95"/>
      <c r="HN15"/>
      <c r="HO15"/>
      <c r="HP15"/>
    </row>
    <row r="16" spans="1:255" ht="12" customHeight="1" x14ac:dyDescent="0.25">
      <c r="A16" s="11"/>
      <c r="B16" s="77" t="s">
        <v>13</v>
      </c>
      <c r="C16" s="78"/>
      <c r="D16" s="78"/>
      <c r="E16" s="78"/>
      <c r="F16" s="78"/>
      <c r="G16" s="78"/>
      <c r="HN16"/>
      <c r="HO16"/>
      <c r="HP16"/>
    </row>
    <row r="17" spans="1:255" ht="12" customHeight="1" x14ac:dyDescent="0.25">
      <c r="A17" s="2"/>
      <c r="B17" s="12"/>
      <c r="C17" s="13"/>
      <c r="D17" s="13"/>
      <c r="E17" s="13"/>
      <c r="F17" s="14"/>
      <c r="G17" s="96"/>
      <c r="HN17"/>
      <c r="HO17"/>
      <c r="HP17"/>
    </row>
    <row r="18" spans="1:255" ht="12" customHeight="1" x14ac:dyDescent="0.25">
      <c r="A18" s="5"/>
      <c r="B18" s="97" t="s">
        <v>14</v>
      </c>
      <c r="C18" s="98"/>
      <c r="D18" s="99"/>
      <c r="E18" s="99"/>
      <c r="F18" s="100"/>
      <c r="G18" s="10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ht="24" customHeight="1" x14ac:dyDescent="0.25">
      <c r="A19" s="5"/>
      <c r="B19" s="102" t="s">
        <v>15</v>
      </c>
      <c r="C19" s="103" t="s">
        <v>16</v>
      </c>
      <c r="D19" s="103" t="s">
        <v>17</v>
      </c>
      <c r="E19" s="102" t="s">
        <v>18</v>
      </c>
      <c r="F19" s="103" t="s">
        <v>19</v>
      </c>
      <c r="G19" s="102" t="s">
        <v>20</v>
      </c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s="86" customFormat="1" ht="12" customHeight="1" x14ac:dyDescent="0.25">
      <c r="A20" s="79"/>
      <c r="B20" s="104" t="s">
        <v>85</v>
      </c>
      <c r="C20" s="105" t="s">
        <v>21</v>
      </c>
      <c r="D20" s="105">
        <v>1</v>
      </c>
      <c r="E20" s="105" t="s">
        <v>65</v>
      </c>
      <c r="F20" s="106">
        <v>25000</v>
      </c>
      <c r="G20" s="107">
        <f t="shared" ref="G20:G26" si="0">F20*D20</f>
        <v>25000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  <c r="IS20" s="85"/>
      <c r="IT20" s="85"/>
      <c r="IU20" s="85"/>
    </row>
    <row r="21" spans="1:255" s="86" customFormat="1" ht="12" customHeight="1" x14ac:dyDescent="0.25">
      <c r="A21" s="79"/>
      <c r="B21" s="104" t="s">
        <v>86</v>
      </c>
      <c r="C21" s="105" t="s">
        <v>21</v>
      </c>
      <c r="D21" s="105">
        <v>5</v>
      </c>
      <c r="E21" s="105" t="s">
        <v>72</v>
      </c>
      <c r="F21" s="106">
        <v>25000</v>
      </c>
      <c r="G21" s="107">
        <f t="shared" si="0"/>
        <v>125000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  <c r="IU21" s="85"/>
    </row>
    <row r="22" spans="1:255" s="86" customFormat="1" ht="12" customHeight="1" x14ac:dyDescent="0.25">
      <c r="A22" s="79"/>
      <c r="B22" s="104" t="s">
        <v>87</v>
      </c>
      <c r="C22" s="105" t="s">
        <v>21</v>
      </c>
      <c r="D22" s="105">
        <v>1</v>
      </c>
      <c r="E22" s="105" t="s">
        <v>72</v>
      </c>
      <c r="F22" s="106">
        <v>25000</v>
      </c>
      <c r="G22" s="107">
        <f t="shared" si="0"/>
        <v>25000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  <c r="IR22" s="85"/>
      <c r="IS22" s="85"/>
      <c r="IT22" s="85"/>
      <c r="IU22" s="85"/>
    </row>
    <row r="23" spans="1:255" s="86" customFormat="1" ht="12" customHeight="1" x14ac:dyDescent="0.25">
      <c r="A23" s="79"/>
      <c r="B23" s="104" t="s">
        <v>88</v>
      </c>
      <c r="C23" s="105" t="s">
        <v>21</v>
      </c>
      <c r="D23" s="105">
        <v>8</v>
      </c>
      <c r="E23" s="105" t="s">
        <v>89</v>
      </c>
      <c r="F23" s="106">
        <v>25000</v>
      </c>
      <c r="G23" s="107">
        <f t="shared" si="0"/>
        <v>200000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  <c r="IU23" s="85"/>
    </row>
    <row r="24" spans="1:255" s="86" customFormat="1" ht="12" customHeight="1" x14ac:dyDescent="0.25">
      <c r="A24" s="79"/>
      <c r="B24" s="104" t="s">
        <v>90</v>
      </c>
      <c r="C24" s="105" t="s">
        <v>21</v>
      </c>
      <c r="D24" s="105">
        <v>5</v>
      </c>
      <c r="E24" s="105" t="s">
        <v>64</v>
      </c>
      <c r="F24" s="106">
        <v>25000</v>
      </c>
      <c r="G24" s="107">
        <f t="shared" si="0"/>
        <v>125000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</row>
    <row r="25" spans="1:255" s="86" customFormat="1" ht="12" customHeight="1" x14ac:dyDescent="0.25">
      <c r="A25" s="79"/>
      <c r="B25" s="104" t="s">
        <v>87</v>
      </c>
      <c r="C25" s="105" t="s">
        <v>21</v>
      </c>
      <c r="D25" s="105">
        <v>2</v>
      </c>
      <c r="E25" s="105" t="s">
        <v>91</v>
      </c>
      <c r="F25" s="106">
        <v>25000</v>
      </c>
      <c r="G25" s="107">
        <f t="shared" si="0"/>
        <v>50000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</row>
    <row r="26" spans="1:255" s="86" customFormat="1" ht="12" customHeight="1" x14ac:dyDescent="0.25">
      <c r="A26" s="79"/>
      <c r="B26" s="104" t="s">
        <v>92</v>
      </c>
      <c r="C26" s="105" t="s">
        <v>21</v>
      </c>
      <c r="D26" s="105">
        <v>50</v>
      </c>
      <c r="E26" s="105" t="s">
        <v>83</v>
      </c>
      <c r="F26" s="106">
        <v>25000</v>
      </c>
      <c r="G26" s="107">
        <f t="shared" si="0"/>
        <v>1250000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  <c r="IU26" s="85"/>
    </row>
    <row r="27" spans="1:255" ht="11.25" customHeight="1" x14ac:dyDescent="0.25">
      <c r="B27" s="18" t="s">
        <v>22</v>
      </c>
      <c r="C27" s="19"/>
      <c r="D27" s="19"/>
      <c r="E27" s="19"/>
      <c r="F27" s="20"/>
      <c r="G27" s="21">
        <f>SUM(G20:G26)</f>
        <v>1800000</v>
      </c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5" ht="15.75" customHeight="1" x14ac:dyDescent="0.25">
      <c r="A28" s="5"/>
      <c r="B28" s="15"/>
      <c r="C28" s="16"/>
      <c r="D28" s="16"/>
      <c r="E28" s="16"/>
      <c r="F28" s="17"/>
      <c r="G28" s="17"/>
      <c r="K28" s="108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5" ht="12" customHeight="1" x14ac:dyDescent="0.25">
      <c r="A29" s="5"/>
      <c r="B29" s="97" t="s">
        <v>23</v>
      </c>
      <c r="C29" s="98"/>
      <c r="D29" s="99"/>
      <c r="E29" s="99"/>
      <c r="F29" s="100"/>
      <c r="G29" s="10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ht="24" customHeight="1" x14ac:dyDescent="0.25">
      <c r="A30" s="5"/>
      <c r="B30" s="102" t="s">
        <v>15</v>
      </c>
      <c r="C30" s="103" t="s">
        <v>16</v>
      </c>
      <c r="D30" s="103" t="s">
        <v>17</v>
      </c>
      <c r="E30" s="102" t="s">
        <v>18</v>
      </c>
      <c r="F30" s="103" t="s">
        <v>19</v>
      </c>
      <c r="G30" s="102" t="s">
        <v>20</v>
      </c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s="86" customFormat="1" ht="12" customHeight="1" x14ac:dyDescent="0.25">
      <c r="A31" s="79"/>
      <c r="B31" s="104" t="s">
        <v>93</v>
      </c>
      <c r="C31" s="105" t="s">
        <v>94</v>
      </c>
      <c r="D31" s="105">
        <v>3</v>
      </c>
      <c r="E31" s="105" t="s">
        <v>63</v>
      </c>
      <c r="F31" s="106">
        <v>60000</v>
      </c>
      <c r="G31" s="107">
        <f t="shared" ref="G31" si="1">F31*D31</f>
        <v>180000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</row>
    <row r="32" spans="1:255" ht="11.25" customHeight="1" x14ac:dyDescent="0.25">
      <c r="B32" s="18" t="s">
        <v>24</v>
      </c>
      <c r="C32" s="19"/>
      <c r="D32" s="19"/>
      <c r="E32" s="19"/>
      <c r="F32" s="20"/>
      <c r="G32" s="21">
        <f>SUM(G31)</f>
        <v>180000</v>
      </c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ht="15.75" customHeight="1" x14ac:dyDescent="0.25">
      <c r="A33" s="5"/>
      <c r="B33" s="15"/>
      <c r="C33" s="16"/>
      <c r="D33" s="16"/>
      <c r="E33" s="16"/>
      <c r="F33" s="17"/>
      <c r="G33" s="17"/>
      <c r="K33" s="108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ht="12" customHeight="1" x14ac:dyDescent="0.25">
      <c r="A34" s="5"/>
      <c r="B34" s="97" t="s">
        <v>25</v>
      </c>
      <c r="C34" s="98"/>
      <c r="D34" s="99"/>
      <c r="E34" s="99"/>
      <c r="F34" s="100"/>
      <c r="G34" s="10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ht="24" customHeight="1" x14ac:dyDescent="0.25">
      <c r="A35" s="5"/>
      <c r="B35" s="102" t="s">
        <v>15</v>
      </c>
      <c r="C35" s="103" t="s">
        <v>16</v>
      </c>
      <c r="D35" s="103" t="s">
        <v>17</v>
      </c>
      <c r="E35" s="102" t="s">
        <v>18</v>
      </c>
      <c r="F35" s="103" t="s">
        <v>19</v>
      </c>
      <c r="G35" s="102" t="s">
        <v>20</v>
      </c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s="86" customFormat="1" ht="12" customHeight="1" x14ac:dyDescent="0.25">
      <c r="A36" s="79"/>
      <c r="B36" s="104" t="s">
        <v>27</v>
      </c>
      <c r="C36" s="105" t="s">
        <v>26</v>
      </c>
      <c r="D36" s="105">
        <v>0.4</v>
      </c>
      <c r="E36" s="105" t="s">
        <v>65</v>
      </c>
      <c r="F36" s="106">
        <v>237500</v>
      </c>
      <c r="G36" s="107">
        <f t="shared" ref="G36:G41" si="2">+F36*D36</f>
        <v>95000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85"/>
      <c r="HK36" s="85"/>
      <c r="HL36" s="85"/>
      <c r="HM36" s="85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85"/>
      <c r="HY36" s="85"/>
      <c r="HZ36" s="85"/>
      <c r="IA36" s="85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85"/>
      <c r="IM36" s="85"/>
      <c r="IN36" s="85"/>
      <c r="IO36" s="85"/>
      <c r="IP36" s="85"/>
      <c r="IQ36" s="85"/>
      <c r="IR36" s="85"/>
      <c r="IS36" s="85"/>
      <c r="IT36" s="85"/>
      <c r="IU36" s="85"/>
    </row>
    <row r="37" spans="1:255" s="86" customFormat="1" ht="12" customHeight="1" x14ac:dyDescent="0.25">
      <c r="A37" s="79"/>
      <c r="B37" s="104" t="s">
        <v>95</v>
      </c>
      <c r="C37" s="105" t="s">
        <v>26</v>
      </c>
      <c r="D37" s="105">
        <v>0.4</v>
      </c>
      <c r="E37" s="105" t="s">
        <v>65</v>
      </c>
      <c r="F37" s="106">
        <v>150000</v>
      </c>
      <c r="G37" s="107">
        <f t="shared" si="2"/>
        <v>60000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85"/>
      <c r="GE37" s="85"/>
      <c r="GF37" s="85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  <c r="HH37" s="85"/>
      <c r="HI37" s="85"/>
      <c r="HJ37" s="85"/>
      <c r="HK37" s="85"/>
      <c r="HL37" s="85"/>
      <c r="HM37" s="85"/>
      <c r="HN37" s="85"/>
      <c r="HO37" s="85"/>
      <c r="HP37" s="85"/>
      <c r="HQ37" s="85"/>
      <c r="HR37" s="85"/>
      <c r="HS37" s="85"/>
      <c r="HT37" s="85"/>
      <c r="HU37" s="85"/>
      <c r="HV37" s="85"/>
      <c r="HW37" s="85"/>
      <c r="HX37" s="85"/>
      <c r="HY37" s="85"/>
      <c r="HZ37" s="85"/>
      <c r="IA37" s="85"/>
      <c r="IB37" s="85"/>
      <c r="IC37" s="85"/>
      <c r="ID37" s="85"/>
      <c r="IE37" s="85"/>
      <c r="IF37" s="85"/>
      <c r="IG37" s="85"/>
      <c r="IH37" s="85"/>
      <c r="II37" s="85"/>
      <c r="IJ37" s="85"/>
      <c r="IK37" s="85"/>
      <c r="IL37" s="85"/>
      <c r="IM37" s="85"/>
      <c r="IN37" s="85"/>
      <c r="IO37" s="85"/>
      <c r="IP37" s="85"/>
      <c r="IQ37" s="85"/>
      <c r="IR37" s="85"/>
      <c r="IS37" s="85"/>
      <c r="IT37" s="85"/>
      <c r="IU37" s="85"/>
    </row>
    <row r="38" spans="1:255" s="86" customFormat="1" ht="12" customHeight="1" x14ac:dyDescent="0.25">
      <c r="A38" s="79"/>
      <c r="B38" s="104" t="s">
        <v>96</v>
      </c>
      <c r="C38" s="105" t="s">
        <v>26</v>
      </c>
      <c r="D38" s="105">
        <v>1</v>
      </c>
      <c r="E38" s="105" t="s">
        <v>65</v>
      </c>
      <c r="F38" s="106">
        <v>60000</v>
      </c>
      <c r="G38" s="107">
        <f t="shared" si="2"/>
        <v>60000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85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85"/>
      <c r="IN38" s="85"/>
      <c r="IO38" s="85"/>
      <c r="IP38" s="85"/>
      <c r="IQ38" s="85"/>
      <c r="IR38" s="85"/>
      <c r="IS38" s="85"/>
      <c r="IT38" s="85"/>
      <c r="IU38" s="85"/>
    </row>
    <row r="39" spans="1:255" s="86" customFormat="1" ht="12" customHeight="1" x14ac:dyDescent="0.25">
      <c r="A39" s="79"/>
      <c r="B39" s="104" t="s">
        <v>97</v>
      </c>
      <c r="C39" s="105" t="s">
        <v>26</v>
      </c>
      <c r="D39" s="105">
        <v>7</v>
      </c>
      <c r="E39" s="105" t="s">
        <v>89</v>
      </c>
      <c r="F39" s="106">
        <v>30000</v>
      </c>
      <c r="G39" s="107">
        <f t="shared" si="2"/>
        <v>210000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</row>
    <row r="40" spans="1:255" s="86" customFormat="1" ht="12" customHeight="1" x14ac:dyDescent="0.25">
      <c r="A40" s="79"/>
      <c r="B40" s="104" t="s">
        <v>98</v>
      </c>
      <c r="C40" s="105" t="s">
        <v>26</v>
      </c>
      <c r="D40" s="105">
        <v>0.2</v>
      </c>
      <c r="E40" s="105" t="s">
        <v>65</v>
      </c>
      <c r="F40" s="106">
        <v>180000</v>
      </c>
      <c r="G40" s="107">
        <f t="shared" si="2"/>
        <v>36000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</row>
    <row r="41" spans="1:255" s="86" customFormat="1" ht="12" customHeight="1" x14ac:dyDescent="0.25">
      <c r="A41" s="79"/>
      <c r="B41" s="104" t="s">
        <v>99</v>
      </c>
      <c r="C41" s="105" t="s">
        <v>26</v>
      </c>
      <c r="D41" s="105">
        <v>1</v>
      </c>
      <c r="E41" s="105" t="s">
        <v>83</v>
      </c>
      <c r="F41" s="106">
        <v>200000</v>
      </c>
      <c r="G41" s="107">
        <f t="shared" si="2"/>
        <v>200000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85"/>
      <c r="GW41" s="85"/>
      <c r="GX41" s="85"/>
      <c r="GY41" s="85"/>
      <c r="GZ41" s="85"/>
      <c r="HA41" s="85"/>
      <c r="HB41" s="85"/>
      <c r="HC41" s="85"/>
      <c r="HD41" s="85"/>
      <c r="HE41" s="85"/>
      <c r="HF41" s="85"/>
      <c r="HG41" s="85"/>
      <c r="HH41" s="85"/>
      <c r="HI41" s="85"/>
      <c r="HJ41" s="85"/>
      <c r="HK41" s="85"/>
      <c r="HL41" s="85"/>
      <c r="HM41" s="85"/>
      <c r="HN41" s="85"/>
      <c r="HO41" s="85"/>
      <c r="HP41" s="85"/>
      <c r="HQ41" s="85"/>
      <c r="HR41" s="85"/>
      <c r="HS41" s="85"/>
      <c r="HT41" s="85"/>
      <c r="HU41" s="85"/>
      <c r="HV41" s="85"/>
      <c r="HW41" s="85"/>
      <c r="HX41" s="85"/>
      <c r="HY41" s="85"/>
      <c r="HZ41" s="85"/>
      <c r="IA41" s="85"/>
      <c r="IB41" s="85"/>
      <c r="IC41" s="85"/>
      <c r="ID41" s="85"/>
      <c r="IE41" s="85"/>
      <c r="IF41" s="85"/>
      <c r="IG41" s="85"/>
      <c r="IH41" s="85"/>
      <c r="II41" s="85"/>
      <c r="IJ41" s="85"/>
      <c r="IK41" s="85"/>
      <c r="IL41" s="85"/>
      <c r="IM41" s="85"/>
      <c r="IN41" s="85"/>
      <c r="IO41" s="85"/>
      <c r="IP41" s="85"/>
      <c r="IQ41" s="85"/>
      <c r="IR41" s="85"/>
      <c r="IS41" s="85"/>
      <c r="IT41" s="85"/>
      <c r="IU41" s="85"/>
    </row>
    <row r="42" spans="1:255" ht="12" customHeight="1" x14ac:dyDescent="0.25">
      <c r="A42" s="35"/>
      <c r="B42" s="109" t="s">
        <v>28</v>
      </c>
      <c r="C42" s="110"/>
      <c r="D42" s="110"/>
      <c r="E42" s="110"/>
      <c r="F42" s="111"/>
      <c r="G42" s="112">
        <f>SUM(G36:G41)</f>
        <v>661000</v>
      </c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pans="1:255" ht="12" customHeight="1" x14ac:dyDescent="0.25">
      <c r="A43" s="35"/>
      <c r="B43" s="15"/>
      <c r="C43" s="16"/>
      <c r="D43" s="16"/>
      <c r="E43" s="16"/>
      <c r="F43" s="17"/>
      <c r="G43" s="17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ht="12" customHeight="1" x14ac:dyDescent="0.25">
      <c r="A44" s="5"/>
      <c r="B44" s="97" t="s">
        <v>29</v>
      </c>
      <c r="C44" s="98"/>
      <c r="D44" s="99"/>
      <c r="E44" s="99"/>
      <c r="F44" s="100"/>
      <c r="G44" s="10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ht="24" customHeight="1" x14ac:dyDescent="0.25">
      <c r="A45" s="5"/>
      <c r="B45" s="102" t="s">
        <v>30</v>
      </c>
      <c r="C45" s="103" t="s">
        <v>31</v>
      </c>
      <c r="D45" s="103" t="s">
        <v>32</v>
      </c>
      <c r="E45" s="102" t="s">
        <v>18</v>
      </c>
      <c r="F45" s="103" t="s">
        <v>19</v>
      </c>
      <c r="G45" s="102" t="s">
        <v>20</v>
      </c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s="86" customFormat="1" ht="12" customHeight="1" x14ac:dyDescent="0.25">
      <c r="A46" s="79"/>
      <c r="B46" s="113" t="s">
        <v>124</v>
      </c>
      <c r="C46" s="105"/>
      <c r="D46" s="105"/>
      <c r="E46" s="105"/>
      <c r="F46" s="106"/>
      <c r="G46" s="107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5"/>
      <c r="HB46" s="85"/>
      <c r="HC46" s="85"/>
      <c r="HD46" s="85"/>
      <c r="HE46" s="85"/>
      <c r="HF46" s="85"/>
      <c r="HG46" s="85"/>
      <c r="HH46" s="85"/>
      <c r="HI46" s="85"/>
      <c r="HJ46" s="85"/>
      <c r="HK46" s="85"/>
      <c r="HL46" s="85"/>
      <c r="HM46" s="85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85"/>
      <c r="HY46" s="85"/>
      <c r="HZ46" s="85"/>
      <c r="IA46" s="85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5"/>
      <c r="IM46" s="85"/>
      <c r="IN46" s="85"/>
      <c r="IO46" s="85"/>
      <c r="IP46" s="85"/>
      <c r="IQ46" s="85"/>
      <c r="IR46" s="85"/>
      <c r="IS46" s="85"/>
      <c r="IT46" s="85"/>
      <c r="IU46" s="85"/>
    </row>
    <row r="47" spans="1:255" s="86" customFormat="1" ht="12" customHeight="1" x14ac:dyDescent="0.25">
      <c r="A47" s="79"/>
      <c r="B47" s="104" t="s">
        <v>125</v>
      </c>
      <c r="C47" s="105" t="s">
        <v>66</v>
      </c>
      <c r="D47" s="105">
        <v>4000</v>
      </c>
      <c r="E47" s="105" t="s">
        <v>72</v>
      </c>
      <c r="F47" s="106">
        <v>680</v>
      </c>
      <c r="G47" s="107">
        <f>+D47*F47</f>
        <v>2720000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85"/>
      <c r="GW47" s="85"/>
      <c r="GX47" s="85"/>
      <c r="GY47" s="85"/>
      <c r="GZ47" s="85"/>
      <c r="HA47" s="85"/>
      <c r="HB47" s="85"/>
      <c r="HC47" s="85"/>
      <c r="HD47" s="85"/>
      <c r="HE47" s="85"/>
      <c r="HF47" s="85"/>
      <c r="HG47" s="85"/>
      <c r="HH47" s="85"/>
      <c r="HI47" s="85"/>
      <c r="HJ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85"/>
      <c r="HV47" s="85"/>
      <c r="HW47" s="85"/>
      <c r="HX47" s="85"/>
      <c r="HY47" s="85"/>
      <c r="HZ47" s="85"/>
      <c r="IA47" s="85"/>
      <c r="IB47" s="85"/>
      <c r="IC47" s="85"/>
      <c r="ID47" s="85"/>
      <c r="IE47" s="85"/>
      <c r="IF47" s="85"/>
      <c r="IG47" s="85"/>
      <c r="IH47" s="85"/>
      <c r="II47" s="85"/>
      <c r="IJ47" s="85"/>
      <c r="IK47" s="85"/>
      <c r="IL47" s="85"/>
      <c r="IM47" s="85"/>
      <c r="IN47" s="85"/>
      <c r="IO47" s="85"/>
      <c r="IP47" s="85"/>
      <c r="IQ47" s="85"/>
      <c r="IR47" s="85"/>
      <c r="IS47" s="85"/>
      <c r="IT47" s="85"/>
      <c r="IU47" s="85"/>
    </row>
    <row r="48" spans="1:255" s="86" customFormat="1" ht="12" customHeight="1" x14ac:dyDescent="0.25">
      <c r="A48" s="79"/>
      <c r="B48" s="113" t="s">
        <v>33</v>
      </c>
      <c r="C48" s="105"/>
      <c r="D48" s="105"/>
      <c r="E48" s="105"/>
      <c r="F48" s="106"/>
      <c r="G48" s="107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85"/>
      <c r="FU48" s="85"/>
      <c r="FV48" s="85"/>
      <c r="FW48" s="85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85"/>
      <c r="GI48" s="85"/>
      <c r="GJ48" s="85"/>
      <c r="GK48" s="85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85"/>
      <c r="GW48" s="85"/>
      <c r="GX48" s="85"/>
      <c r="GY48" s="85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85"/>
      <c r="HK48" s="85"/>
      <c r="HL48" s="85"/>
      <c r="HM48" s="85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85"/>
      <c r="HY48" s="85"/>
      <c r="HZ48" s="85"/>
      <c r="IA48" s="85"/>
      <c r="IB48" s="85"/>
      <c r="IC48" s="85"/>
      <c r="ID48" s="85"/>
      <c r="IE48" s="85"/>
      <c r="IF48" s="85"/>
      <c r="IG48" s="85"/>
      <c r="IH48" s="85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5"/>
      <c r="IU48" s="85"/>
    </row>
    <row r="49" spans="1:255" s="86" customFormat="1" ht="12" customHeight="1" x14ac:dyDescent="0.25">
      <c r="A49" s="79"/>
      <c r="B49" s="104" t="s">
        <v>100</v>
      </c>
      <c r="C49" s="105" t="s">
        <v>34</v>
      </c>
      <c r="D49" s="105">
        <v>400</v>
      </c>
      <c r="E49" s="105" t="s">
        <v>72</v>
      </c>
      <c r="F49" s="106">
        <v>1160</v>
      </c>
      <c r="G49" s="107">
        <f>+D49*F49</f>
        <v>464000</v>
      </c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85"/>
      <c r="IP49" s="85"/>
      <c r="IQ49" s="85"/>
      <c r="IR49" s="85"/>
      <c r="IS49" s="85"/>
      <c r="IT49" s="85"/>
      <c r="IU49" s="85"/>
    </row>
    <row r="50" spans="1:255" s="86" customFormat="1" ht="12" customHeight="1" x14ac:dyDescent="0.25">
      <c r="A50" s="79"/>
      <c r="B50" s="104" t="s">
        <v>101</v>
      </c>
      <c r="C50" s="105" t="s">
        <v>34</v>
      </c>
      <c r="D50" s="105">
        <v>300</v>
      </c>
      <c r="E50" s="105" t="s">
        <v>102</v>
      </c>
      <c r="F50" s="106">
        <v>1200</v>
      </c>
      <c r="G50" s="107">
        <f>+D50*F50</f>
        <v>360000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</row>
    <row r="51" spans="1:255" s="86" customFormat="1" ht="12" customHeight="1" x14ac:dyDescent="0.25">
      <c r="A51" s="79"/>
      <c r="B51" s="104" t="s">
        <v>67</v>
      </c>
      <c r="C51" s="105" t="s">
        <v>34</v>
      </c>
      <c r="D51" s="105">
        <v>300</v>
      </c>
      <c r="E51" s="105" t="s">
        <v>102</v>
      </c>
      <c r="F51" s="106">
        <v>1920</v>
      </c>
      <c r="G51" s="107">
        <f>+D51*F51</f>
        <v>576000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5"/>
      <c r="IM51" s="85"/>
      <c r="IN51" s="85"/>
      <c r="IO51" s="85"/>
      <c r="IP51" s="85"/>
      <c r="IQ51" s="85"/>
      <c r="IR51" s="85"/>
      <c r="IS51" s="85"/>
      <c r="IT51" s="85"/>
      <c r="IU51" s="85"/>
    </row>
    <row r="52" spans="1:255" s="86" customFormat="1" ht="12" customHeight="1" x14ac:dyDescent="0.25">
      <c r="A52" s="79"/>
      <c r="B52" s="113" t="s">
        <v>68</v>
      </c>
      <c r="C52" s="105"/>
      <c r="D52" s="105"/>
      <c r="E52" s="105"/>
      <c r="F52" s="106"/>
      <c r="G52" s="107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</row>
    <row r="53" spans="1:255" s="86" customFormat="1" ht="12" customHeight="1" x14ac:dyDescent="0.25">
      <c r="A53" s="79"/>
      <c r="B53" s="104" t="s">
        <v>116</v>
      </c>
      <c r="C53" s="105" t="s">
        <v>34</v>
      </c>
      <c r="D53" s="105">
        <v>3</v>
      </c>
      <c r="E53" s="105" t="s">
        <v>63</v>
      </c>
      <c r="F53" s="106">
        <v>87700</v>
      </c>
      <c r="G53" s="107">
        <f>+D53*F53</f>
        <v>263100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</row>
    <row r="54" spans="1:255" s="86" customFormat="1" ht="12" customHeight="1" x14ac:dyDescent="0.25">
      <c r="A54" s="79"/>
      <c r="B54" s="104" t="s">
        <v>117</v>
      </c>
      <c r="C54" s="105" t="s">
        <v>69</v>
      </c>
      <c r="D54" s="105">
        <v>5</v>
      </c>
      <c r="E54" s="105" t="s">
        <v>64</v>
      </c>
      <c r="F54" s="106">
        <v>32000</v>
      </c>
      <c r="G54" s="107">
        <f>+D54*F54</f>
        <v>160000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</row>
    <row r="55" spans="1:255" s="86" customFormat="1" ht="12" customHeight="1" x14ac:dyDescent="0.25">
      <c r="A55" s="79"/>
      <c r="B55" s="113" t="s">
        <v>103</v>
      </c>
      <c r="C55" s="105"/>
      <c r="D55" s="105"/>
      <c r="E55" s="105"/>
      <c r="F55" s="106"/>
      <c r="G55" s="107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</row>
    <row r="56" spans="1:255" s="86" customFormat="1" ht="12" customHeight="1" x14ac:dyDescent="0.25">
      <c r="A56" s="79"/>
      <c r="B56" s="104" t="s">
        <v>118</v>
      </c>
      <c r="C56" s="105" t="s">
        <v>69</v>
      </c>
      <c r="D56" s="105">
        <v>5</v>
      </c>
      <c r="E56" s="105" t="s">
        <v>63</v>
      </c>
      <c r="F56" s="106">
        <v>38520</v>
      </c>
      <c r="G56" s="107">
        <f>+D56*F56</f>
        <v>192600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  <c r="IS56" s="85"/>
      <c r="IT56" s="85"/>
      <c r="IU56" s="85"/>
    </row>
    <row r="57" spans="1:255" s="86" customFormat="1" ht="12" customHeight="1" x14ac:dyDescent="0.25">
      <c r="A57" s="79"/>
      <c r="B57" s="113" t="s">
        <v>107</v>
      </c>
      <c r="C57" s="105"/>
      <c r="D57" s="105"/>
      <c r="E57" s="105"/>
      <c r="F57" s="106"/>
      <c r="G57" s="107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  <c r="IS57" s="85"/>
      <c r="IT57" s="85"/>
      <c r="IU57" s="85"/>
    </row>
    <row r="58" spans="1:255" s="86" customFormat="1" ht="12" customHeight="1" x14ac:dyDescent="0.25">
      <c r="A58" s="79"/>
      <c r="B58" s="104" t="s">
        <v>108</v>
      </c>
      <c r="C58" s="105" t="s">
        <v>69</v>
      </c>
      <c r="D58" s="105">
        <v>8</v>
      </c>
      <c r="E58" s="105" t="s">
        <v>109</v>
      </c>
      <c r="F58" s="106">
        <v>26000</v>
      </c>
      <c r="G58" s="107">
        <f>F58*D58</f>
        <v>208000</v>
      </c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</row>
    <row r="59" spans="1:255" s="86" customFormat="1" ht="12" customHeight="1" x14ac:dyDescent="0.25">
      <c r="A59" s="79"/>
      <c r="B59" s="104" t="s">
        <v>113</v>
      </c>
      <c r="C59" s="105"/>
      <c r="D59" s="105"/>
      <c r="E59" s="105"/>
      <c r="F59" s="106"/>
      <c r="G59" s="107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</row>
    <row r="60" spans="1:255" s="86" customFormat="1" ht="12" customHeight="1" x14ac:dyDescent="0.25">
      <c r="A60" s="79"/>
      <c r="B60" s="104" t="s">
        <v>114</v>
      </c>
      <c r="C60" s="105" t="s">
        <v>69</v>
      </c>
      <c r="D60" s="105">
        <v>4.8</v>
      </c>
      <c r="E60" s="105" t="s">
        <v>115</v>
      </c>
      <c r="F60" s="106">
        <v>14190</v>
      </c>
      <c r="G60" s="107">
        <f>D60*F60</f>
        <v>68112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</row>
    <row r="61" spans="1:255" s="86" customFormat="1" ht="12" customHeight="1" x14ac:dyDescent="0.25">
      <c r="A61" s="79"/>
      <c r="B61" s="113" t="s">
        <v>35</v>
      </c>
      <c r="C61" s="105"/>
      <c r="D61" s="105"/>
      <c r="E61" s="105"/>
      <c r="F61" s="106"/>
      <c r="G61" s="107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  <c r="IU61" s="85"/>
    </row>
    <row r="62" spans="1:255" s="86" customFormat="1" ht="12" customHeight="1" x14ac:dyDescent="0.25">
      <c r="A62" s="79"/>
      <c r="B62" s="104" t="s">
        <v>110</v>
      </c>
      <c r="C62" s="105" t="s">
        <v>34</v>
      </c>
      <c r="D62" s="105">
        <v>0.45</v>
      </c>
      <c r="E62" s="105" t="s">
        <v>64</v>
      </c>
      <c r="F62" s="106">
        <v>370000</v>
      </c>
      <c r="G62" s="107">
        <f>+D62*F62</f>
        <v>166500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</row>
    <row r="63" spans="1:255" s="86" customFormat="1" ht="12" customHeight="1" x14ac:dyDescent="0.25">
      <c r="A63" s="79"/>
      <c r="B63" s="104" t="s">
        <v>111</v>
      </c>
      <c r="C63" s="105" t="s">
        <v>69</v>
      </c>
      <c r="D63" s="105">
        <v>0.5</v>
      </c>
      <c r="E63" s="105" t="s">
        <v>64</v>
      </c>
      <c r="F63" s="106">
        <v>32040</v>
      </c>
      <c r="G63" s="107">
        <f>+D63*F63</f>
        <v>16020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  <c r="IS63" s="85"/>
      <c r="IT63" s="85"/>
      <c r="IU63" s="85"/>
    </row>
    <row r="64" spans="1:255" s="86" customFormat="1" ht="12" customHeight="1" x14ac:dyDescent="0.25">
      <c r="A64" s="79"/>
      <c r="B64" s="104" t="s">
        <v>112</v>
      </c>
      <c r="C64" s="105" t="s">
        <v>69</v>
      </c>
      <c r="D64" s="105">
        <v>1</v>
      </c>
      <c r="E64" s="105" t="s">
        <v>64</v>
      </c>
      <c r="F64" s="106">
        <v>14676</v>
      </c>
      <c r="G64" s="107">
        <f>+D64*F64</f>
        <v>14676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  <c r="IU64" s="85"/>
    </row>
    <row r="65" spans="1:255" ht="11.25" customHeight="1" x14ac:dyDescent="0.25">
      <c r="B65" s="18" t="s">
        <v>36</v>
      </c>
      <c r="C65" s="19"/>
      <c r="D65" s="19"/>
      <c r="E65" s="19"/>
      <c r="F65" s="20"/>
      <c r="G65" s="21">
        <f>SUM(G47:G64)</f>
        <v>5209008</v>
      </c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</row>
    <row r="66" spans="1:255" ht="11.25" customHeight="1" x14ac:dyDescent="0.25">
      <c r="B66" s="15"/>
      <c r="C66" s="16"/>
      <c r="D66" s="16"/>
      <c r="E66" s="22"/>
      <c r="F66" s="17"/>
      <c r="G66" s="17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</row>
    <row r="67" spans="1:255" ht="12" customHeight="1" x14ac:dyDescent="0.25">
      <c r="A67" s="5"/>
      <c r="B67" s="97" t="s">
        <v>37</v>
      </c>
      <c r="C67" s="98"/>
      <c r="D67" s="99"/>
      <c r="E67" s="99"/>
      <c r="F67" s="100"/>
      <c r="G67" s="10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ht="24" customHeight="1" x14ac:dyDescent="0.25">
      <c r="A68" s="5"/>
      <c r="B68" s="102" t="s">
        <v>38</v>
      </c>
      <c r="C68" s="103" t="s">
        <v>31</v>
      </c>
      <c r="D68" s="103" t="s">
        <v>32</v>
      </c>
      <c r="E68" s="102" t="s">
        <v>18</v>
      </c>
      <c r="F68" s="103" t="s">
        <v>19</v>
      </c>
      <c r="G68" s="102" t="s">
        <v>20</v>
      </c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s="86" customFormat="1" ht="12" customHeight="1" x14ac:dyDescent="0.25">
      <c r="A69" s="79"/>
      <c r="B69" s="104" t="s">
        <v>104</v>
      </c>
      <c r="C69" s="105" t="s">
        <v>34</v>
      </c>
      <c r="D69" s="105">
        <v>100</v>
      </c>
      <c r="E69" s="105" t="s">
        <v>65</v>
      </c>
      <c r="F69" s="106">
        <v>1800</v>
      </c>
      <c r="G69" s="107">
        <f>+D69*F69</f>
        <v>180000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</row>
    <row r="70" spans="1:255" s="86" customFormat="1" ht="12" customHeight="1" x14ac:dyDescent="0.25">
      <c r="A70" s="79"/>
      <c r="B70" s="104" t="s">
        <v>105</v>
      </c>
      <c r="C70" s="105" t="s">
        <v>66</v>
      </c>
      <c r="D70" s="105">
        <v>10</v>
      </c>
      <c r="E70" s="105" t="s">
        <v>72</v>
      </c>
      <c r="F70" s="106">
        <v>25000</v>
      </c>
      <c r="G70" s="107">
        <f>+D70*F70</f>
        <v>250000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</row>
    <row r="71" spans="1:255" s="86" customFormat="1" ht="12" customHeight="1" x14ac:dyDescent="0.25">
      <c r="A71" s="79"/>
      <c r="B71" s="104" t="s">
        <v>73</v>
      </c>
      <c r="C71" s="105" t="s">
        <v>66</v>
      </c>
      <c r="D71" s="105">
        <v>4</v>
      </c>
      <c r="E71" s="105" t="s">
        <v>106</v>
      </c>
      <c r="F71" s="106">
        <v>350000</v>
      </c>
      <c r="G71" s="107">
        <f>+D71*F71</f>
        <v>1400000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</row>
    <row r="72" spans="1:255" s="86" customFormat="1" ht="12" customHeight="1" x14ac:dyDescent="0.25">
      <c r="A72" s="79"/>
      <c r="B72" s="104" t="s">
        <v>74</v>
      </c>
      <c r="C72" s="105" t="s">
        <v>66</v>
      </c>
      <c r="D72" s="105">
        <v>4</v>
      </c>
      <c r="E72" s="105" t="s">
        <v>106</v>
      </c>
      <c r="F72" s="106">
        <v>180000</v>
      </c>
      <c r="G72" s="107">
        <f>+D72*F72</f>
        <v>720000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85"/>
      <c r="FR72" s="85"/>
      <c r="FS72" s="85"/>
      <c r="FT72" s="85"/>
      <c r="FU72" s="85"/>
      <c r="FV72" s="85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  <c r="IU72" s="85"/>
    </row>
    <row r="73" spans="1:255" ht="11.25" customHeight="1" x14ac:dyDescent="0.25">
      <c r="B73" s="18" t="s">
        <v>39</v>
      </c>
      <c r="C73" s="19"/>
      <c r="D73" s="19"/>
      <c r="E73" s="19"/>
      <c r="F73" s="20"/>
      <c r="G73" s="21">
        <f>SUM(G69:G72)</f>
        <v>2550000</v>
      </c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pans="1:255" ht="11.25" customHeight="1" x14ac:dyDescent="0.25">
      <c r="B74" s="38"/>
      <c r="C74" s="38"/>
      <c r="D74" s="38"/>
      <c r="E74" s="38"/>
      <c r="F74" s="39"/>
      <c r="G74" s="39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  <row r="75" spans="1:255" ht="11.25" customHeight="1" x14ac:dyDescent="0.25">
      <c r="B75" s="40" t="s">
        <v>40</v>
      </c>
      <c r="C75" s="41"/>
      <c r="D75" s="41"/>
      <c r="E75" s="41"/>
      <c r="F75" s="41"/>
      <c r="G75" s="114">
        <f>G27+G32+G42+G65+G73</f>
        <v>10400008</v>
      </c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</row>
    <row r="76" spans="1:255" ht="11.25" customHeight="1" x14ac:dyDescent="0.25">
      <c r="B76" s="42" t="s">
        <v>41</v>
      </c>
      <c r="C76" s="24"/>
      <c r="D76" s="24"/>
      <c r="E76" s="24"/>
      <c r="F76" s="24"/>
      <c r="G76" s="115">
        <f>G75*0.05</f>
        <v>520000.4</v>
      </c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</row>
    <row r="77" spans="1:255" ht="11.25" customHeight="1" x14ac:dyDescent="0.25">
      <c r="B77" s="43" t="s">
        <v>42</v>
      </c>
      <c r="C77" s="23"/>
      <c r="D77" s="23"/>
      <c r="E77" s="23"/>
      <c r="F77" s="23"/>
      <c r="G77" s="116">
        <f>G76+G75</f>
        <v>10920008.4</v>
      </c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  <row r="78" spans="1:255" ht="11.25" customHeight="1" x14ac:dyDescent="0.25">
      <c r="B78" s="42" t="s">
        <v>43</v>
      </c>
      <c r="C78" s="24"/>
      <c r="D78" s="24"/>
      <c r="E78" s="24"/>
      <c r="F78" s="24"/>
      <c r="G78" s="115">
        <f>G11</f>
        <v>14300000</v>
      </c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</row>
    <row r="79" spans="1:255" ht="11.25" customHeight="1" x14ac:dyDescent="0.25">
      <c r="B79" s="44" t="s">
        <v>44</v>
      </c>
      <c r="C79" s="45"/>
      <c r="D79" s="45"/>
      <c r="E79" s="45"/>
      <c r="F79" s="45"/>
      <c r="G79" s="117">
        <f>G78-G77</f>
        <v>3379991.5999999996</v>
      </c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</row>
    <row r="80" spans="1:255" ht="12" customHeight="1" x14ac:dyDescent="0.25">
      <c r="A80" s="35"/>
      <c r="B80" s="36" t="s">
        <v>45</v>
      </c>
      <c r="C80" s="37"/>
      <c r="D80" s="37"/>
      <c r="E80" s="37"/>
      <c r="F80" s="37"/>
      <c r="G80" s="32"/>
    </row>
    <row r="81" spans="1:7" ht="12" customHeight="1" thickBot="1" x14ac:dyDescent="0.3">
      <c r="A81" s="35"/>
      <c r="B81" s="46"/>
      <c r="C81" s="37"/>
      <c r="D81" s="37"/>
      <c r="E81" s="37"/>
      <c r="F81" s="37"/>
      <c r="G81" s="32"/>
    </row>
    <row r="82" spans="1:7" ht="12" customHeight="1" x14ac:dyDescent="0.25">
      <c r="A82" s="35"/>
      <c r="B82" s="58" t="s">
        <v>46</v>
      </c>
      <c r="C82" s="59"/>
      <c r="D82" s="59"/>
      <c r="E82" s="59"/>
      <c r="F82" s="60"/>
      <c r="G82" s="32"/>
    </row>
    <row r="83" spans="1:7" ht="12" customHeight="1" x14ac:dyDescent="0.25">
      <c r="A83" s="35"/>
      <c r="B83" s="118" t="s">
        <v>47</v>
      </c>
      <c r="C83" s="34"/>
      <c r="D83" s="34"/>
      <c r="E83" s="34"/>
      <c r="F83" s="61"/>
      <c r="G83" s="32"/>
    </row>
    <row r="84" spans="1:7" ht="12" customHeight="1" x14ac:dyDescent="0.25">
      <c r="A84" s="35"/>
      <c r="B84" s="118" t="s">
        <v>48</v>
      </c>
      <c r="C84" s="34"/>
      <c r="D84" s="34"/>
      <c r="E84" s="34"/>
      <c r="F84" s="61"/>
      <c r="G84" s="32"/>
    </row>
    <row r="85" spans="1:7" ht="12.75" customHeight="1" x14ac:dyDescent="0.25">
      <c r="A85" s="35"/>
      <c r="B85" s="118" t="s">
        <v>126</v>
      </c>
      <c r="C85" s="34"/>
      <c r="D85" s="34"/>
      <c r="E85" s="34"/>
      <c r="F85" s="61"/>
      <c r="G85" s="32"/>
    </row>
    <row r="86" spans="1:7" ht="12.75" customHeight="1" x14ac:dyDescent="0.25">
      <c r="A86" s="35"/>
      <c r="B86" s="118" t="s">
        <v>49</v>
      </c>
      <c r="C86" s="34"/>
      <c r="D86" s="34"/>
      <c r="E86" s="34"/>
      <c r="F86" s="61"/>
      <c r="G86" s="32"/>
    </row>
    <row r="87" spans="1:7" ht="12.75" customHeight="1" x14ac:dyDescent="0.25">
      <c r="A87" s="35"/>
      <c r="B87" s="118" t="s">
        <v>50</v>
      </c>
      <c r="C87" s="34"/>
      <c r="D87" s="34"/>
      <c r="E87" s="34"/>
      <c r="F87" s="61"/>
      <c r="G87" s="32"/>
    </row>
    <row r="88" spans="1:7" ht="12.75" customHeight="1" x14ac:dyDescent="0.25">
      <c r="A88" s="35"/>
      <c r="B88" s="118" t="s">
        <v>119</v>
      </c>
      <c r="C88" s="34"/>
      <c r="D88" s="34"/>
      <c r="E88" s="34"/>
      <c r="F88" s="61"/>
      <c r="G88" s="32"/>
    </row>
    <row r="89" spans="1:7" ht="15" customHeight="1" x14ac:dyDescent="0.25">
      <c r="A89" s="35"/>
      <c r="B89" s="118" t="s">
        <v>120</v>
      </c>
      <c r="C89" s="34"/>
      <c r="D89" s="34"/>
      <c r="E89" s="34"/>
      <c r="F89" s="61"/>
      <c r="G89" s="32"/>
    </row>
    <row r="90" spans="1:7" ht="15" customHeight="1" x14ac:dyDescent="0.25">
      <c r="A90" s="35"/>
      <c r="B90" s="118" t="s">
        <v>121</v>
      </c>
      <c r="C90" s="34"/>
      <c r="D90" s="34"/>
      <c r="E90" s="34"/>
      <c r="F90" s="61"/>
      <c r="G90" s="32"/>
    </row>
    <row r="91" spans="1:7" ht="12" customHeight="1" thickBot="1" x14ac:dyDescent="0.3">
      <c r="A91" s="35"/>
      <c r="B91" s="119" t="s">
        <v>122</v>
      </c>
      <c r="C91" s="62"/>
      <c r="D91" s="62"/>
      <c r="E91" s="62"/>
      <c r="F91" s="63"/>
      <c r="G91" s="32"/>
    </row>
    <row r="92" spans="1:7" ht="12" customHeight="1" x14ac:dyDescent="0.25">
      <c r="A92" s="35"/>
      <c r="B92" s="56"/>
      <c r="C92" s="34"/>
      <c r="D92" s="34"/>
      <c r="E92" s="34"/>
      <c r="F92" s="34"/>
      <c r="G92" s="32"/>
    </row>
    <row r="93" spans="1:7" ht="12" customHeight="1" thickBot="1" x14ac:dyDescent="0.3">
      <c r="A93" s="35"/>
      <c r="B93" s="73" t="s">
        <v>51</v>
      </c>
      <c r="C93" s="74"/>
      <c r="D93" s="55"/>
      <c r="E93" s="26"/>
      <c r="F93" s="26"/>
      <c r="G93" s="32"/>
    </row>
    <row r="94" spans="1:7" ht="12" customHeight="1" x14ac:dyDescent="0.25">
      <c r="A94" s="35"/>
      <c r="B94" s="48" t="s">
        <v>38</v>
      </c>
      <c r="C94" s="27" t="s">
        <v>52</v>
      </c>
      <c r="D94" s="49" t="s">
        <v>53</v>
      </c>
      <c r="E94" s="26"/>
      <c r="F94" s="26"/>
      <c r="G94" s="32"/>
    </row>
    <row r="95" spans="1:7" ht="12" customHeight="1" x14ac:dyDescent="0.25">
      <c r="A95" s="35"/>
      <c r="B95" s="50" t="s">
        <v>54</v>
      </c>
      <c r="C95" s="28">
        <f>G27</f>
        <v>1800000</v>
      </c>
      <c r="D95" s="51">
        <f t="shared" ref="D95:D100" si="3">(C95/$C$101)</f>
        <v>0.16483503803898172</v>
      </c>
      <c r="E95" s="26"/>
      <c r="F95" s="26"/>
      <c r="G95" s="32"/>
    </row>
    <row r="96" spans="1:7" ht="12" customHeight="1" x14ac:dyDescent="0.25">
      <c r="A96" s="35"/>
      <c r="B96" s="50" t="s">
        <v>55</v>
      </c>
      <c r="C96" s="28">
        <f>G32</f>
        <v>180000</v>
      </c>
      <c r="D96" s="51">
        <f t="shared" si="3"/>
        <v>1.6483503803898174E-2</v>
      </c>
      <c r="E96" s="26"/>
      <c r="F96" s="26"/>
      <c r="G96" s="32"/>
    </row>
    <row r="97" spans="1:7" ht="12" customHeight="1" x14ac:dyDescent="0.25">
      <c r="A97" s="35"/>
      <c r="B97" s="50" t="s">
        <v>56</v>
      </c>
      <c r="C97" s="28">
        <f>G42</f>
        <v>661000</v>
      </c>
      <c r="D97" s="51">
        <f t="shared" si="3"/>
        <v>6.0531088968759396E-2</v>
      </c>
      <c r="E97" s="26"/>
      <c r="F97" s="26"/>
      <c r="G97" s="32"/>
    </row>
    <row r="98" spans="1:7" ht="12.75" customHeight="1" x14ac:dyDescent="0.25">
      <c r="A98" s="35"/>
      <c r="B98" s="50" t="s">
        <v>30</v>
      </c>
      <c r="C98" s="28">
        <f>G65</f>
        <v>5209008</v>
      </c>
      <c r="D98" s="51">
        <f t="shared" si="3"/>
        <v>0.4770150176807556</v>
      </c>
      <c r="E98" s="26"/>
      <c r="F98" s="26"/>
      <c r="G98" s="32"/>
    </row>
    <row r="99" spans="1:7" ht="12" customHeight="1" x14ac:dyDescent="0.25">
      <c r="A99" s="35"/>
      <c r="B99" s="50" t="s">
        <v>57</v>
      </c>
      <c r="C99" s="29">
        <f>G73</f>
        <v>2550000</v>
      </c>
      <c r="D99" s="51">
        <f t="shared" si="3"/>
        <v>0.23351630388855743</v>
      </c>
      <c r="E99" s="31"/>
      <c r="F99" s="31"/>
      <c r="G99" s="32"/>
    </row>
    <row r="100" spans="1:7" ht="12.75" customHeight="1" x14ac:dyDescent="0.25">
      <c r="A100" s="35"/>
      <c r="B100" s="50" t="s">
        <v>58</v>
      </c>
      <c r="C100" s="29">
        <f>G76</f>
        <v>520000.4</v>
      </c>
      <c r="D100" s="51">
        <f t="shared" si="3"/>
        <v>4.7619047619047616E-2</v>
      </c>
      <c r="E100" s="31"/>
      <c r="F100" s="31"/>
      <c r="G100" s="32"/>
    </row>
    <row r="101" spans="1:7" ht="12" customHeight="1" thickBot="1" x14ac:dyDescent="0.3">
      <c r="A101" s="25"/>
      <c r="B101" s="52" t="s">
        <v>59</v>
      </c>
      <c r="C101" s="53">
        <f>SUM(C95:C100)</f>
        <v>10920008.4</v>
      </c>
      <c r="D101" s="54">
        <f>SUM(D95:D100)</f>
        <v>1</v>
      </c>
      <c r="E101" s="31"/>
      <c r="F101" s="31"/>
      <c r="G101" s="32"/>
    </row>
    <row r="102" spans="1:7" ht="12" customHeight="1" x14ac:dyDescent="0.25">
      <c r="A102" s="35"/>
      <c r="B102" s="46"/>
      <c r="C102" s="37"/>
      <c r="D102" s="37"/>
      <c r="E102" s="37"/>
      <c r="F102" s="37"/>
      <c r="G102" s="32"/>
    </row>
    <row r="103" spans="1:7" ht="12.75" customHeight="1" x14ac:dyDescent="0.25">
      <c r="A103" s="35"/>
      <c r="B103" s="47"/>
      <c r="C103" s="37"/>
      <c r="D103" s="37"/>
      <c r="E103" s="37"/>
      <c r="F103" s="37"/>
      <c r="G103" s="32"/>
    </row>
    <row r="104" spans="1:7" ht="15.6" customHeight="1" thickBot="1" x14ac:dyDescent="0.3">
      <c r="A104" s="35"/>
      <c r="B104" s="65"/>
      <c r="C104" s="66" t="s">
        <v>75</v>
      </c>
      <c r="D104" s="67"/>
      <c r="E104" s="68"/>
      <c r="F104" s="30"/>
      <c r="G104" s="32"/>
    </row>
    <row r="105" spans="1:7" ht="11.25" customHeight="1" x14ac:dyDescent="0.25">
      <c r="B105" s="69" t="s">
        <v>70</v>
      </c>
      <c r="C105" s="71">
        <v>10000</v>
      </c>
      <c r="D105" s="71">
        <v>11000</v>
      </c>
      <c r="E105" s="72">
        <v>12000</v>
      </c>
      <c r="F105" s="64"/>
      <c r="G105" s="33"/>
    </row>
    <row r="106" spans="1:7" ht="11.25" customHeight="1" thickBot="1" x14ac:dyDescent="0.3">
      <c r="B106" s="52" t="s">
        <v>71</v>
      </c>
      <c r="C106" s="53">
        <f>(G77/C105)</f>
        <v>1092.0008399999999</v>
      </c>
      <c r="D106" s="53">
        <f>(G77/D105)</f>
        <v>992.72803636363642</v>
      </c>
      <c r="E106" s="70">
        <f>(G77/E105)</f>
        <v>910.00070000000005</v>
      </c>
      <c r="F106" s="64"/>
      <c r="G106" s="33"/>
    </row>
    <row r="107" spans="1:7" ht="11.25" customHeight="1" x14ac:dyDescent="0.25">
      <c r="B107" s="57" t="s">
        <v>60</v>
      </c>
      <c r="C107" s="34"/>
      <c r="D107" s="34"/>
      <c r="E107" s="34"/>
      <c r="F107" s="34"/>
      <c r="G107" s="34"/>
    </row>
  </sheetData>
  <mergeCells count="9">
    <mergeCell ref="B93:C93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0.98425196850393704" header="0" footer="0"/>
  <pageSetup paperSize="14" scale="9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2022-06-17T12:07:29Z</cp:lastPrinted>
  <dcterms:created xsi:type="dcterms:W3CDTF">2020-11-27T12:49:26Z</dcterms:created>
  <dcterms:modified xsi:type="dcterms:W3CDTF">2023-02-15T19:35:05Z</dcterms:modified>
</cp:coreProperties>
</file>