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C 2023\"/>
    </mc:Choice>
  </mc:AlternateContent>
  <bookViews>
    <workbookView xWindow="0" yWindow="0" windowWidth="25200" windowHeight="11385"/>
  </bookViews>
  <sheets>
    <sheet name="SANDI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G92" i="1"/>
  <c r="G93" i="1"/>
  <c r="G91" i="1"/>
  <c r="F92" i="1"/>
  <c r="G76" i="1"/>
  <c r="G75" i="1"/>
  <c r="G74" i="1"/>
  <c r="G73" i="1"/>
  <c r="G72" i="1"/>
  <c r="G71" i="1"/>
  <c r="G70" i="1"/>
  <c r="G69" i="1"/>
  <c r="G68" i="1"/>
  <c r="G66" i="1"/>
  <c r="G82" i="1"/>
  <c r="G80" i="1"/>
  <c r="G79" i="1"/>
  <c r="G78" i="1"/>
  <c r="G77" i="1"/>
  <c r="G85" i="1"/>
  <c r="G83" i="1"/>
  <c r="G53" i="1"/>
  <c r="G54" i="1"/>
  <c r="G55" i="1"/>
  <c r="G56" i="1"/>
  <c r="G57" i="1"/>
  <c r="G58" i="1"/>
  <c r="G59" i="1"/>
  <c r="G60" i="1"/>
  <c r="G52" i="1"/>
  <c r="G61" i="1" s="1"/>
  <c r="G28" i="1"/>
  <c r="G27" i="1"/>
  <c r="G26" i="1"/>
  <c r="G25" i="1"/>
  <c r="G24" i="1"/>
  <c r="G23" i="1"/>
  <c r="G22" i="1"/>
  <c r="G21" i="1"/>
  <c r="G43" i="1" s="1"/>
  <c r="G36" i="1"/>
  <c r="G35" i="1"/>
  <c r="G34" i="1"/>
  <c r="G33" i="1"/>
  <c r="G32" i="1"/>
  <c r="G31" i="1"/>
  <c r="G30" i="1"/>
  <c r="G29" i="1"/>
  <c r="G40" i="1"/>
  <c r="G39" i="1"/>
  <c r="G38" i="1"/>
  <c r="G37" i="1"/>
  <c r="G42" i="1"/>
  <c r="G41" i="1"/>
  <c r="G12" i="1"/>
  <c r="G86" i="1" l="1"/>
  <c r="G87" i="1" s="1"/>
  <c r="G99" i="1" l="1"/>
  <c r="C117" i="1"/>
  <c r="C116" i="1" l="1"/>
  <c r="C115" i="1"/>
  <c r="C113" i="1"/>
  <c r="G48" i="1" l="1"/>
  <c r="G96" i="1" s="1"/>
  <c r="G97" i="1" l="1"/>
  <c r="G98" i="1" s="1"/>
  <c r="G100" i="1" l="1"/>
  <c r="C118" i="1"/>
  <c r="C124" i="1" l="1"/>
  <c r="C119" i="1"/>
  <c r="D118" i="1" s="1"/>
  <c r="D124" i="1"/>
  <c r="E124" i="1"/>
  <c r="D116" i="1" l="1"/>
  <c r="D113" i="1"/>
  <c r="D115" i="1"/>
  <c r="D117" i="1"/>
  <c r="D119" i="1" l="1"/>
</calcChain>
</file>

<file path=xl/sharedStrings.xml><?xml version="1.0" encoding="utf-8"?>
<sst xmlns="http://schemas.openxmlformats.org/spreadsheetml/2006/main" count="254" uniqueCount="131">
  <si>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</si>
  <si>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</si>
  <si>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</si>
  <si>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</si>
  <si>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</si>
  <si>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</si>
  <si>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</si>
  <si>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</si>
  <si>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</si>
  <si>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</si>
  <si>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</si>
  <si>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</si>
  <si>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</si>
  <si>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</si>
  <si>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</si>
  <si>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</si>
  <si>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</si>
  <si>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</si>
  <si>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</si>
  <si>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</si>
  <si>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</si>
  <si>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</si>
  <si>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</si>
  <si>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</si>
  <si>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</si>
  <si>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</si>
  <si>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</si>
  <si>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</si>
  <si>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</si>
  <si>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</si>
  <si>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</si>
  <si>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</si>
  <si>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</si>
  <si>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</si>
  <si>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</si>
  <si>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</si>
  <si>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</si>
  <si>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</si>
  <si>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</si>
  <si>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</si>
  <si>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</si>
  <si>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</si>
  <si>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</si>
  <si>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</si>
  <si>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</si>
  <si>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</si>
  <si>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</si>
  <si>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</si>
  <si>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</si>
  <si>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</si>
  <si>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Santa Cruz</t>
  </si>
  <si>
    <t>Todas</t>
  </si>
  <si>
    <t>Enero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</si>
  <si>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</si>
  <si>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</si>
  <si>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</si>
  <si>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</si>
  <si>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</si>
  <si>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</si>
  <si>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</si>
  <si>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Costo unitario ($/KG) (*)</t>
  </si>
  <si>
    <t>Medio</t>
  </si>
  <si>
    <t>Mayo</t>
  </si>
  <si>
    <t>6. El precio esperado por ventas corresponde al precio colocado en el domicilio del vendedor.</t>
  </si>
  <si>
    <t>PRECIO ESPERADO ($/Un)</t>
  </si>
  <si>
    <t>Diciembre</t>
  </si>
  <si>
    <t>Septiembre-Octubre</t>
  </si>
  <si>
    <t>SANDIA</t>
  </si>
  <si>
    <t>Santa Amelia</t>
  </si>
  <si>
    <t>B. O'Higgins</t>
  </si>
  <si>
    <t>Mercado mayorista local</t>
  </si>
  <si>
    <t>RENDIMIENTO (unidades/ha)</t>
  </si>
  <si>
    <t>COSTOS DIRECTOS DE PRODUCCION POR HECTAREA (Incluye IVA)</t>
  </si>
  <si>
    <t>Riego de pre-transplante</t>
  </si>
  <si>
    <t>Mayo-Junio</t>
  </si>
  <si>
    <t>Confección y manejo de almácigos</t>
  </si>
  <si>
    <t>Julio-Agosto</t>
  </si>
  <si>
    <t>Transplante de plantines</t>
  </si>
  <si>
    <t>Agosto-Septiembre</t>
  </si>
  <si>
    <t>Aplicación de agroquímicos</t>
  </si>
  <si>
    <t>Aplicación de fertilizante</t>
  </si>
  <si>
    <t>Octubre</t>
  </si>
  <si>
    <t>Septiembre</t>
  </si>
  <si>
    <t>Riegos (2)</t>
  </si>
  <si>
    <t>Octubre-Noviembre</t>
  </si>
  <si>
    <t>Aplicación de agroquímicos (2)</t>
  </si>
  <si>
    <t>Arreglo de guías</t>
  </si>
  <si>
    <t>Noviembre</t>
  </si>
  <si>
    <t>Riegos (3)</t>
  </si>
  <si>
    <t>Riegos (1)</t>
  </si>
  <si>
    <t>Corte</t>
  </si>
  <si>
    <t>Noviembre-Enero</t>
  </si>
  <si>
    <t>Hilerado</t>
  </si>
  <si>
    <t>Acarreo y carga</t>
  </si>
  <si>
    <t>Aradura</t>
  </si>
  <si>
    <t>JM</t>
  </si>
  <si>
    <t>Rastraje (2)</t>
  </si>
  <si>
    <t>Melgadura y confeccion de mesas</t>
  </si>
  <si>
    <t>Acequiadura</t>
  </si>
  <si>
    <t>Aporca</t>
  </si>
  <si>
    <t>Horquilla</t>
  </si>
  <si>
    <t>Semilla</t>
  </si>
  <si>
    <t>Tarro</t>
  </si>
  <si>
    <t>FERTILIZANTES</t>
  </si>
  <si>
    <t>Urea</t>
  </si>
  <si>
    <t>kg</t>
  </si>
  <si>
    <t>Superfosfato triple</t>
  </si>
  <si>
    <t>Muriato de potasio</t>
  </si>
  <si>
    <t>Kelpac</t>
  </si>
  <si>
    <t>lt</t>
  </si>
  <si>
    <t>Agosto</t>
  </si>
  <si>
    <t>Kendal</t>
  </si>
  <si>
    <t>Septiembre a Diciembre</t>
  </si>
  <si>
    <t>Fosfimax</t>
  </si>
  <si>
    <t>Terrasorb Foliar</t>
  </si>
  <si>
    <t>Hyvron</t>
  </si>
  <si>
    <t>Nitrato de potasio</t>
  </si>
  <si>
    <t>Biozyme</t>
  </si>
  <si>
    <t>FUNGICIDAS</t>
  </si>
  <si>
    <t>Previcur Energy</t>
  </si>
  <si>
    <t>Topas 200 EW</t>
  </si>
  <si>
    <t>Noviembre-Diciembre</t>
  </si>
  <si>
    <t>INSECTICIDAS</t>
  </si>
  <si>
    <t>Selecron</t>
  </si>
  <si>
    <t>Trigard</t>
  </si>
  <si>
    <t>SEMILLA</t>
  </si>
  <si>
    <t>Sustrato de almácigo</t>
  </si>
  <si>
    <t>Junio</t>
  </si>
  <si>
    <t>Colmenas</t>
  </si>
  <si>
    <t>Arriendo de bins</t>
  </si>
  <si>
    <t>Heladas, Lluvia extemporanea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</si>
</sst>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u/>
      <sz val="8"/>
      <color indexed="8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166" fontId="15" fillId="0" borderId="16" applyFont="0" applyFill="0" applyBorder="0" applyAlignment="0" applyProtection="0"/>
    <xf numFmtId="41" fontId="18" fillId="0" borderId="0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167" fontId="20" fillId="0" borderId="16" applyFont="0" applyFill="0" applyBorder="0" applyAlignment="0" applyProtection="0"/>
    <xf numFmtId="0" fontId="20" fillId="0" borderId="16"/>
    <xf numFmtId="167" fontId="20" fillId="0" borderId="16" applyFont="0" applyFill="0" applyBorder="0" applyAlignment="0" applyProtection="0"/>
    <xf numFmtId="43" fontId="22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1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3" fillId="2" borderId="16" xfId="0" applyNumberFormat="1" applyFont="1" applyFill="1" applyBorder="1" applyAlignment="1">
      <alignment vertical="center"/>
    </xf>
    <xf numFmtId="0" fontId="11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1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1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1" fillId="9" borderId="37" xfId="0" applyFont="1" applyFill="1" applyBorder="1" applyAlignment="1"/>
    <xf numFmtId="0" fontId="11" fillId="2" borderId="16" xfId="0" applyFont="1" applyFill="1" applyBorder="1" applyAlignment="1">
      <alignment vertical="center"/>
    </xf>
    <xf numFmtId="49" fontId="11" fillId="2" borderId="1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4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6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49" fontId="17" fillId="2" borderId="38" xfId="0" applyNumberFormat="1" applyFont="1" applyFill="1" applyBorder="1" applyAlignment="1">
      <alignment vertical="center"/>
    </xf>
    <xf numFmtId="0" fontId="3" fillId="2" borderId="39" xfId="0" applyFont="1" applyFill="1" applyBorder="1" applyAlignment="1"/>
    <xf numFmtId="0" fontId="3" fillId="2" borderId="40" xfId="0" applyFont="1" applyFill="1" applyBorder="1" applyAlignment="1"/>
    <xf numFmtId="0" fontId="3" fillId="2" borderId="16" xfId="0" applyFont="1" applyFill="1" applyBorder="1" applyAlignment="1"/>
    <xf numFmtId="0" fontId="3" fillId="2" borderId="42" xfId="0" applyFont="1" applyFill="1" applyBorder="1" applyAlignment="1"/>
    <xf numFmtId="0" fontId="3" fillId="2" borderId="44" xfId="0" applyFont="1" applyFill="1" applyBorder="1" applyAlignment="1"/>
    <xf numFmtId="0" fontId="3" fillId="2" borderId="45" xfId="0" applyFont="1" applyFill="1" applyBorder="1" applyAlignment="1"/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3" fillId="0" borderId="55" xfId="0" applyFont="1" applyFill="1" applyBorder="1" applyAlignment="1">
      <alignment horizontal="right"/>
    </xf>
    <xf numFmtId="0" fontId="23" fillId="10" borderId="55" xfId="0" applyFont="1" applyFill="1" applyBorder="1" applyAlignment="1">
      <alignment horizontal="right"/>
    </xf>
    <xf numFmtId="14" fontId="23" fillId="0" borderId="55" xfId="0" applyNumberFormat="1" applyFont="1" applyFill="1" applyBorder="1" applyAlignment="1">
      <alignment horizontal="right"/>
    </xf>
    <xf numFmtId="168" fontId="23" fillId="10" borderId="55" xfId="8" applyNumberFormat="1" applyFont="1" applyFill="1" applyBorder="1" applyAlignment="1">
      <alignment horizontal="right"/>
    </xf>
    <xf numFmtId="3" fontId="23" fillId="0" borderId="55" xfId="0" applyNumberFormat="1" applyFont="1" applyFill="1" applyBorder="1"/>
    <xf numFmtId="0" fontId="23" fillId="10" borderId="55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vertical="center" wrapText="1"/>
    </xf>
    <xf numFmtId="0" fontId="17" fillId="2" borderId="11" xfId="0" applyFont="1" applyFill="1" applyBorder="1" applyAlignment="1">
      <alignment vertical="center"/>
    </xf>
    <xf numFmtId="49" fontId="14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0" fontId="23" fillId="0" borderId="55" xfId="0" applyFont="1" applyFill="1" applyBorder="1" applyAlignment="1">
      <alignment horizontal="right" wrapText="1"/>
    </xf>
  </cellXfs>
  <cellStyles count="9">
    <cellStyle name="Millares" xfId="8" builtinId="3"/>
    <cellStyle name="Millares [0]" xfId="2" builtinId="6"/>
    <cellStyle name="Millares 2" xfId="7"/>
    <cellStyle name="Millares 4" xfId="4"/>
    <cellStyle name="Millares 5" xfId="1"/>
    <cellStyle name="Millares 6" xfId="5"/>
    <cellStyle name="Normal" xfId="0" builtinId="0"/>
    <cellStyle name="Normal 2 3" xfId="6"/>
    <cellStyle name="Normal 6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5"/>
  <sheetViews>
    <sheetView showGridLines="0" tabSelected="1" zoomScale="120" zoomScaleNormal="120" workbookViewId="0">
      <selection activeCell="H15" sqref="H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77" customFormat="1" ht="12" customHeight="1" x14ac:dyDescent="0.25">
      <c r="A9" s="73"/>
      <c r="B9" s="74" t="s">
        <v>0</v>
      </c>
      <c r="C9" s="104" t="s">
        <v>67</v>
      </c>
      <c r="D9" s="75"/>
      <c r="E9" s="116" t="s">
        <v>71</v>
      </c>
      <c r="F9" s="117"/>
      <c r="G9" s="108">
        <v>10000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3"/>
      <c r="B10" s="78" t="s">
        <v>1</v>
      </c>
      <c r="C10" s="105" t="s">
        <v>68</v>
      </c>
      <c r="D10" s="75"/>
      <c r="E10" s="114" t="s">
        <v>2</v>
      </c>
      <c r="F10" s="115"/>
      <c r="G10" s="107" t="s">
        <v>52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3"/>
      <c r="B11" s="78" t="s">
        <v>46</v>
      </c>
      <c r="C11" s="105" t="s">
        <v>61</v>
      </c>
      <c r="D11" s="75"/>
      <c r="E11" s="114" t="s">
        <v>64</v>
      </c>
      <c r="F11" s="115"/>
      <c r="G11" s="107">
        <v>1200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3"/>
      <c r="B12" s="78" t="s">
        <v>47</v>
      </c>
      <c r="C12" s="104" t="s">
        <v>69</v>
      </c>
      <c r="D12" s="75"/>
      <c r="E12" s="122" t="s">
        <v>3</v>
      </c>
      <c r="F12" s="123"/>
      <c r="G12" s="107">
        <f>+G9*G11</f>
        <v>12000000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1.25" customHeight="1" x14ac:dyDescent="0.25">
      <c r="A13" s="73"/>
      <c r="B13" s="78" t="s">
        <v>48</v>
      </c>
      <c r="C13" s="104" t="s">
        <v>50</v>
      </c>
      <c r="D13" s="75"/>
      <c r="E13" s="114" t="s">
        <v>4</v>
      </c>
      <c r="F13" s="115"/>
      <c r="G13" s="109" t="s">
        <v>70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3"/>
      <c r="B14" s="78" t="s">
        <v>5</v>
      </c>
      <c r="C14" s="104" t="s">
        <v>51</v>
      </c>
      <c r="D14" s="75"/>
      <c r="E14" s="114" t="s">
        <v>6</v>
      </c>
      <c r="F14" s="115"/>
      <c r="G14" s="105" t="s">
        <v>52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3"/>
      <c r="B15" s="78" t="s">
        <v>7</v>
      </c>
      <c r="C15" s="106" t="s">
        <v>52</v>
      </c>
      <c r="D15" s="75"/>
      <c r="E15" s="118" t="s">
        <v>8</v>
      </c>
      <c r="F15" s="119"/>
      <c r="G15" s="124" t="s">
        <v>130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 x14ac:dyDescent="0.25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0" t="s">
        <v>72</v>
      </c>
      <c r="C17" s="121"/>
      <c r="D17" s="121"/>
      <c r="E17" s="121"/>
      <c r="F17" s="121"/>
      <c r="G17" s="121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82" t="s">
        <v>9</v>
      </c>
      <c r="C19" s="83"/>
      <c r="D19" s="84"/>
      <c r="E19" s="84"/>
      <c r="F19" s="85"/>
      <c r="G19" s="86"/>
    </row>
    <row r="20" spans="1:255" ht="24" customHeight="1" x14ac:dyDescent="0.25">
      <c r="A20" s="5"/>
      <c r="B20" s="87" t="s">
        <v>10</v>
      </c>
      <c r="C20" s="88" t="s">
        <v>11</v>
      </c>
      <c r="D20" s="88" t="s">
        <v>12</v>
      </c>
      <c r="E20" s="87" t="s">
        <v>13</v>
      </c>
      <c r="F20" s="88" t="s">
        <v>14</v>
      </c>
      <c r="G20" s="87" t="s">
        <v>15</v>
      </c>
    </row>
    <row r="21" spans="1:255" s="77" customFormat="1" ht="12" customHeight="1" x14ac:dyDescent="0.25">
      <c r="A21" s="73"/>
      <c r="B21" s="89" t="s">
        <v>73</v>
      </c>
      <c r="C21" s="90" t="s">
        <v>16</v>
      </c>
      <c r="D21" s="90">
        <v>1</v>
      </c>
      <c r="E21" s="90" t="s">
        <v>74</v>
      </c>
      <c r="F21" s="91">
        <v>25000</v>
      </c>
      <c r="G21" s="92">
        <f t="shared" ref="G21:G28" si="0">+F21*D21</f>
        <v>25000</v>
      </c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</row>
    <row r="22" spans="1:255" s="77" customFormat="1" ht="25.5" x14ac:dyDescent="0.25">
      <c r="A22" s="73"/>
      <c r="B22" s="110" t="s">
        <v>75</v>
      </c>
      <c r="C22" s="90" t="s">
        <v>16</v>
      </c>
      <c r="D22" s="90">
        <v>4</v>
      </c>
      <c r="E22" s="90" t="s">
        <v>76</v>
      </c>
      <c r="F22" s="91">
        <v>25000</v>
      </c>
      <c r="G22" s="92">
        <f t="shared" si="0"/>
        <v>100000</v>
      </c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</row>
    <row r="23" spans="1:255" s="77" customFormat="1" ht="12" customHeight="1" x14ac:dyDescent="0.25">
      <c r="A23" s="73"/>
      <c r="B23" s="89" t="s">
        <v>77</v>
      </c>
      <c r="C23" s="90" t="s">
        <v>16</v>
      </c>
      <c r="D23" s="90">
        <v>5</v>
      </c>
      <c r="E23" s="90" t="s">
        <v>78</v>
      </c>
      <c r="F23" s="91">
        <v>25000</v>
      </c>
      <c r="G23" s="92">
        <f t="shared" si="0"/>
        <v>125000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</row>
    <row r="24" spans="1:255" s="77" customFormat="1" ht="12" customHeight="1" x14ac:dyDescent="0.25">
      <c r="A24" s="73"/>
      <c r="B24" s="89" t="s">
        <v>79</v>
      </c>
      <c r="C24" s="90" t="s">
        <v>16</v>
      </c>
      <c r="D24" s="90">
        <v>1</v>
      </c>
      <c r="E24" s="90" t="s">
        <v>78</v>
      </c>
      <c r="F24" s="91">
        <v>25000</v>
      </c>
      <c r="G24" s="92">
        <f t="shared" si="0"/>
        <v>25000</v>
      </c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</row>
    <row r="25" spans="1:255" s="77" customFormat="1" ht="12" customHeight="1" x14ac:dyDescent="0.25">
      <c r="A25" s="73"/>
      <c r="B25" s="89" t="s">
        <v>80</v>
      </c>
      <c r="C25" s="90" t="s">
        <v>16</v>
      </c>
      <c r="D25" s="90">
        <v>1</v>
      </c>
      <c r="E25" s="90" t="s">
        <v>81</v>
      </c>
      <c r="F25" s="91">
        <v>25000</v>
      </c>
      <c r="G25" s="92">
        <f t="shared" si="0"/>
        <v>25000</v>
      </c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</row>
    <row r="26" spans="1:255" s="77" customFormat="1" ht="12" customHeight="1" x14ac:dyDescent="0.25">
      <c r="A26" s="73"/>
      <c r="B26" s="89" t="s">
        <v>79</v>
      </c>
      <c r="C26" s="90" t="s">
        <v>16</v>
      </c>
      <c r="D26" s="90">
        <v>5</v>
      </c>
      <c r="E26" s="90" t="s">
        <v>82</v>
      </c>
      <c r="F26" s="91">
        <v>25000</v>
      </c>
      <c r="G26" s="92">
        <f t="shared" si="0"/>
        <v>125000</v>
      </c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</row>
    <row r="27" spans="1:255" s="77" customFormat="1" ht="12" customHeight="1" x14ac:dyDescent="0.25">
      <c r="A27" s="73"/>
      <c r="B27" s="89" t="s">
        <v>79</v>
      </c>
      <c r="C27" s="90" t="s">
        <v>16</v>
      </c>
      <c r="D27" s="90">
        <v>1</v>
      </c>
      <c r="E27" s="90" t="s">
        <v>81</v>
      </c>
      <c r="F27" s="91">
        <v>25000</v>
      </c>
      <c r="G27" s="92">
        <f t="shared" si="0"/>
        <v>25000</v>
      </c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</row>
    <row r="28" spans="1:255" s="77" customFormat="1" ht="12" customHeight="1" x14ac:dyDescent="0.25">
      <c r="A28" s="73"/>
      <c r="B28" s="89" t="s">
        <v>83</v>
      </c>
      <c r="C28" s="90" t="s">
        <v>16</v>
      </c>
      <c r="D28" s="90">
        <v>2</v>
      </c>
      <c r="E28" s="90" t="s">
        <v>81</v>
      </c>
      <c r="F28" s="91">
        <v>25000</v>
      </c>
      <c r="G28" s="92">
        <f t="shared" si="0"/>
        <v>50000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</row>
    <row r="29" spans="1:255" s="77" customFormat="1" ht="12" customHeight="1" x14ac:dyDescent="0.25">
      <c r="A29" s="73"/>
      <c r="B29" s="89" t="s">
        <v>80</v>
      </c>
      <c r="C29" s="90" t="s">
        <v>16</v>
      </c>
      <c r="D29" s="90">
        <v>1</v>
      </c>
      <c r="E29" s="90" t="s">
        <v>84</v>
      </c>
      <c r="F29" s="91">
        <v>25000</v>
      </c>
      <c r="G29" s="92">
        <f t="shared" ref="G29:G36" si="1">+F29*D29</f>
        <v>25000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</row>
    <row r="30" spans="1:255" s="77" customFormat="1" ht="12" customHeight="1" x14ac:dyDescent="0.25">
      <c r="A30" s="73"/>
      <c r="B30" s="89" t="s">
        <v>85</v>
      </c>
      <c r="C30" s="90" t="s">
        <v>16</v>
      </c>
      <c r="D30" s="90">
        <v>2</v>
      </c>
      <c r="E30" s="90" t="s">
        <v>84</v>
      </c>
      <c r="F30" s="91">
        <v>25000</v>
      </c>
      <c r="G30" s="92">
        <f t="shared" si="1"/>
        <v>50000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</row>
    <row r="31" spans="1:255" s="77" customFormat="1" ht="12" customHeight="1" x14ac:dyDescent="0.25">
      <c r="A31" s="73"/>
      <c r="B31" s="89" t="s">
        <v>86</v>
      </c>
      <c r="C31" s="90" t="s">
        <v>16</v>
      </c>
      <c r="D31" s="90">
        <v>3</v>
      </c>
      <c r="E31" s="90" t="s">
        <v>84</v>
      </c>
      <c r="F31" s="91">
        <v>25000</v>
      </c>
      <c r="G31" s="92">
        <f t="shared" si="1"/>
        <v>75000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</row>
    <row r="32" spans="1:255" s="77" customFormat="1" ht="12" customHeight="1" x14ac:dyDescent="0.25">
      <c r="A32" s="73"/>
      <c r="B32" s="89" t="s">
        <v>80</v>
      </c>
      <c r="C32" s="90" t="s">
        <v>16</v>
      </c>
      <c r="D32" s="90">
        <v>1</v>
      </c>
      <c r="E32" s="90" t="s">
        <v>87</v>
      </c>
      <c r="F32" s="91">
        <v>25000</v>
      </c>
      <c r="G32" s="92">
        <f t="shared" si="1"/>
        <v>25000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</row>
    <row r="33" spans="1:255" s="77" customFormat="1" ht="12" customHeight="1" x14ac:dyDescent="0.25">
      <c r="A33" s="73"/>
      <c r="B33" s="89" t="s">
        <v>83</v>
      </c>
      <c r="C33" s="90" t="s">
        <v>16</v>
      </c>
      <c r="D33" s="90">
        <v>2</v>
      </c>
      <c r="E33" s="90" t="s">
        <v>87</v>
      </c>
      <c r="F33" s="91">
        <v>25000</v>
      </c>
      <c r="G33" s="92">
        <f t="shared" si="1"/>
        <v>50000</v>
      </c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</row>
    <row r="34" spans="1:255" s="77" customFormat="1" ht="12" customHeight="1" x14ac:dyDescent="0.25">
      <c r="A34" s="73"/>
      <c r="B34" s="89" t="s">
        <v>86</v>
      </c>
      <c r="C34" s="90" t="s">
        <v>16</v>
      </c>
      <c r="D34" s="90">
        <v>3</v>
      </c>
      <c r="E34" s="90" t="s">
        <v>87</v>
      </c>
      <c r="F34" s="91">
        <v>25000</v>
      </c>
      <c r="G34" s="92">
        <f t="shared" si="1"/>
        <v>75000</v>
      </c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</row>
    <row r="35" spans="1:255" s="77" customFormat="1" ht="12" customHeight="1" x14ac:dyDescent="0.25">
      <c r="A35" s="73"/>
      <c r="B35" s="89" t="s">
        <v>85</v>
      </c>
      <c r="C35" s="90" t="s">
        <v>16</v>
      </c>
      <c r="D35" s="90">
        <v>2</v>
      </c>
      <c r="E35" s="90" t="s">
        <v>87</v>
      </c>
      <c r="F35" s="91">
        <v>25000</v>
      </c>
      <c r="G35" s="92">
        <f t="shared" si="1"/>
        <v>50000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</row>
    <row r="36" spans="1:255" s="77" customFormat="1" ht="12" customHeight="1" x14ac:dyDescent="0.25">
      <c r="A36" s="73"/>
      <c r="B36" s="89" t="s">
        <v>88</v>
      </c>
      <c r="C36" s="90" t="s">
        <v>16</v>
      </c>
      <c r="D36" s="90">
        <v>3</v>
      </c>
      <c r="E36" s="90" t="s">
        <v>65</v>
      </c>
      <c r="F36" s="91">
        <v>25000</v>
      </c>
      <c r="G36" s="92">
        <f t="shared" si="1"/>
        <v>75000</v>
      </c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</row>
    <row r="37" spans="1:255" s="77" customFormat="1" ht="12" customHeight="1" x14ac:dyDescent="0.25">
      <c r="A37" s="73"/>
      <c r="B37" s="89" t="s">
        <v>85</v>
      </c>
      <c r="C37" s="90" t="s">
        <v>16</v>
      </c>
      <c r="D37" s="90">
        <v>2</v>
      </c>
      <c r="E37" s="90" t="s">
        <v>65</v>
      </c>
      <c r="F37" s="91">
        <v>25000</v>
      </c>
      <c r="G37" s="92">
        <f t="shared" ref="G37:G40" si="2">+F37*D37</f>
        <v>50000</v>
      </c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</row>
    <row r="38" spans="1:255" s="77" customFormat="1" ht="12" customHeight="1" x14ac:dyDescent="0.25">
      <c r="A38" s="73"/>
      <c r="B38" s="89" t="s">
        <v>86</v>
      </c>
      <c r="C38" s="90" t="s">
        <v>16</v>
      </c>
      <c r="D38" s="90">
        <v>3</v>
      </c>
      <c r="E38" s="90" t="s">
        <v>65</v>
      </c>
      <c r="F38" s="91">
        <v>25000</v>
      </c>
      <c r="G38" s="92">
        <f t="shared" si="2"/>
        <v>75000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</row>
    <row r="39" spans="1:255" s="77" customFormat="1" ht="12" customHeight="1" x14ac:dyDescent="0.25">
      <c r="A39" s="73"/>
      <c r="B39" s="89" t="s">
        <v>89</v>
      </c>
      <c r="C39" s="90" t="s">
        <v>16</v>
      </c>
      <c r="D39" s="90">
        <v>1</v>
      </c>
      <c r="E39" s="90" t="s">
        <v>52</v>
      </c>
      <c r="F39" s="91">
        <v>25000</v>
      </c>
      <c r="G39" s="92">
        <f t="shared" si="2"/>
        <v>25000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</row>
    <row r="40" spans="1:255" s="77" customFormat="1" ht="12" customHeight="1" x14ac:dyDescent="0.25">
      <c r="A40" s="73"/>
      <c r="B40" s="89" t="s">
        <v>90</v>
      </c>
      <c r="C40" s="90" t="s">
        <v>16</v>
      </c>
      <c r="D40" s="90">
        <v>20</v>
      </c>
      <c r="E40" s="90" t="s">
        <v>91</v>
      </c>
      <c r="F40" s="91">
        <v>25000</v>
      </c>
      <c r="G40" s="92">
        <f t="shared" si="2"/>
        <v>500000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</row>
    <row r="41" spans="1:255" s="77" customFormat="1" ht="12" customHeight="1" x14ac:dyDescent="0.25">
      <c r="A41" s="73"/>
      <c r="B41" s="89" t="s">
        <v>92</v>
      </c>
      <c r="C41" s="90" t="s">
        <v>16</v>
      </c>
      <c r="D41" s="90">
        <v>20</v>
      </c>
      <c r="E41" s="90" t="s">
        <v>91</v>
      </c>
      <c r="F41" s="91">
        <v>25000</v>
      </c>
      <c r="G41" s="92">
        <f t="shared" ref="G41:G42" si="3">+F41*D41</f>
        <v>500000</v>
      </c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</row>
    <row r="42" spans="1:255" s="77" customFormat="1" ht="12" customHeight="1" x14ac:dyDescent="0.25">
      <c r="A42" s="73"/>
      <c r="B42" s="89" t="s">
        <v>93</v>
      </c>
      <c r="C42" s="90" t="s">
        <v>16</v>
      </c>
      <c r="D42" s="90">
        <v>20</v>
      </c>
      <c r="E42" s="90" t="s">
        <v>91</v>
      </c>
      <c r="F42" s="91">
        <v>25000</v>
      </c>
      <c r="G42" s="92">
        <f t="shared" si="3"/>
        <v>500000</v>
      </c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</row>
    <row r="43" spans="1:255" ht="11.25" customHeight="1" x14ac:dyDescent="0.25">
      <c r="B43" s="16" t="s">
        <v>17</v>
      </c>
      <c r="C43" s="17"/>
      <c r="D43" s="17"/>
      <c r="E43" s="17"/>
      <c r="F43" s="18"/>
      <c r="G43" s="19">
        <f>SUM(G21:G42)</f>
        <v>2575000</v>
      </c>
    </row>
    <row r="44" spans="1:255" ht="15.75" customHeight="1" x14ac:dyDescent="0.25">
      <c r="A44" s="5"/>
      <c r="B44" s="13"/>
      <c r="C44" s="14"/>
      <c r="D44" s="14"/>
      <c r="E44" s="14"/>
      <c r="F44" s="15"/>
      <c r="G44" s="15"/>
      <c r="K44" s="66"/>
    </row>
    <row r="45" spans="1:255" ht="12" customHeight="1" x14ac:dyDescent="0.25">
      <c r="A45" s="5"/>
      <c r="B45" s="82" t="s">
        <v>18</v>
      </c>
      <c r="C45" s="83"/>
      <c r="D45" s="84"/>
      <c r="E45" s="84"/>
      <c r="F45" s="85"/>
      <c r="G45" s="86"/>
    </row>
    <row r="46" spans="1:255" ht="24" customHeight="1" x14ac:dyDescent="0.25">
      <c r="A46" s="5"/>
      <c r="B46" s="87" t="s">
        <v>10</v>
      </c>
      <c r="C46" s="88" t="s">
        <v>11</v>
      </c>
      <c r="D46" s="88" t="s">
        <v>12</v>
      </c>
      <c r="E46" s="87" t="s">
        <v>13</v>
      </c>
      <c r="F46" s="88" t="s">
        <v>14</v>
      </c>
      <c r="G46" s="87" t="s">
        <v>15</v>
      </c>
    </row>
    <row r="47" spans="1:255" s="77" customFormat="1" ht="12" customHeight="1" x14ac:dyDescent="0.25">
      <c r="A47" s="73"/>
      <c r="B47" s="89"/>
      <c r="C47" s="90"/>
      <c r="D47" s="90"/>
      <c r="E47" s="90"/>
      <c r="F47" s="91"/>
      <c r="G47" s="92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</row>
    <row r="48" spans="1:255" ht="11.25" customHeight="1" x14ac:dyDescent="0.25">
      <c r="B48" s="16" t="s">
        <v>19</v>
      </c>
      <c r="C48" s="17"/>
      <c r="D48" s="17"/>
      <c r="E48" s="17"/>
      <c r="F48" s="18"/>
      <c r="G48" s="19">
        <f>SUM(G47)</f>
        <v>0</v>
      </c>
    </row>
    <row r="49" spans="1:255" ht="15.75" customHeight="1" x14ac:dyDescent="0.25">
      <c r="A49" s="5"/>
      <c r="B49" s="13"/>
      <c r="C49" s="14"/>
      <c r="D49" s="14"/>
      <c r="E49" s="14"/>
      <c r="F49" s="15"/>
      <c r="G49" s="15"/>
      <c r="K49" s="66"/>
    </row>
    <row r="50" spans="1:255" ht="12" customHeight="1" x14ac:dyDescent="0.25">
      <c r="A50" s="5"/>
      <c r="B50" s="82" t="s">
        <v>20</v>
      </c>
      <c r="C50" s="83"/>
      <c r="D50" s="84"/>
      <c r="E50" s="84"/>
      <c r="F50" s="85"/>
      <c r="G50" s="86"/>
    </row>
    <row r="51" spans="1:255" ht="24" customHeight="1" x14ac:dyDescent="0.25">
      <c r="A51" s="5"/>
      <c r="B51" s="87" t="s">
        <v>10</v>
      </c>
      <c r="C51" s="88" t="s">
        <v>11</v>
      </c>
      <c r="D51" s="88" t="s">
        <v>12</v>
      </c>
      <c r="E51" s="87" t="s">
        <v>13</v>
      </c>
      <c r="F51" s="88" t="s">
        <v>14</v>
      </c>
      <c r="G51" s="87" t="s">
        <v>15</v>
      </c>
    </row>
    <row r="52" spans="1:255" s="77" customFormat="1" ht="12" customHeight="1" x14ac:dyDescent="0.25">
      <c r="A52" s="73"/>
      <c r="B52" s="89" t="s">
        <v>94</v>
      </c>
      <c r="C52" s="90" t="s">
        <v>95</v>
      </c>
      <c r="D52" s="90">
        <v>0.4</v>
      </c>
      <c r="E52" s="90" t="s">
        <v>74</v>
      </c>
      <c r="F52" s="91">
        <v>143750</v>
      </c>
      <c r="G52" s="92">
        <f t="shared" ref="G52:G60" si="4">+F52*D52</f>
        <v>57500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</row>
    <row r="53" spans="1:255" s="77" customFormat="1" ht="12" customHeight="1" x14ac:dyDescent="0.25">
      <c r="A53" s="73"/>
      <c r="B53" s="89" t="s">
        <v>96</v>
      </c>
      <c r="C53" s="90" t="s">
        <v>95</v>
      </c>
      <c r="D53" s="90">
        <v>0.4</v>
      </c>
      <c r="E53" s="90" t="s">
        <v>74</v>
      </c>
      <c r="F53" s="91">
        <v>143750</v>
      </c>
      <c r="G53" s="92">
        <f t="shared" si="4"/>
        <v>57500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</row>
    <row r="54" spans="1:255" s="77" customFormat="1" ht="12" customHeight="1" x14ac:dyDescent="0.25">
      <c r="A54" s="73"/>
      <c r="B54" s="89" t="s">
        <v>80</v>
      </c>
      <c r="C54" s="90" t="s">
        <v>95</v>
      </c>
      <c r="D54" s="90">
        <v>0.2</v>
      </c>
      <c r="E54" s="90" t="s">
        <v>74</v>
      </c>
      <c r="F54" s="91">
        <v>74750</v>
      </c>
      <c r="G54" s="92">
        <f t="shared" si="4"/>
        <v>14950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</row>
    <row r="55" spans="1:255" s="77" customFormat="1" ht="12" customHeight="1" x14ac:dyDescent="0.25">
      <c r="A55" s="73"/>
      <c r="B55" s="89" t="s">
        <v>97</v>
      </c>
      <c r="C55" s="90" t="s">
        <v>95</v>
      </c>
      <c r="D55" s="90">
        <v>1</v>
      </c>
      <c r="E55" s="90" t="s">
        <v>74</v>
      </c>
      <c r="F55" s="91">
        <v>74750</v>
      </c>
      <c r="G55" s="92">
        <f t="shared" si="4"/>
        <v>74750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</row>
    <row r="56" spans="1:255" s="77" customFormat="1" ht="12" customHeight="1" x14ac:dyDescent="0.25">
      <c r="A56" s="73"/>
      <c r="B56" s="89" t="s">
        <v>98</v>
      </c>
      <c r="C56" s="90" t="s">
        <v>95</v>
      </c>
      <c r="D56" s="90">
        <v>0.125</v>
      </c>
      <c r="E56" s="90" t="s">
        <v>74</v>
      </c>
      <c r="F56" s="91">
        <v>119600</v>
      </c>
      <c r="G56" s="92">
        <f t="shared" si="4"/>
        <v>14950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</row>
    <row r="57" spans="1:255" s="77" customFormat="1" ht="12" customHeight="1" x14ac:dyDescent="0.25">
      <c r="A57" s="73"/>
      <c r="B57" s="89" t="s">
        <v>99</v>
      </c>
      <c r="C57" s="90" t="s">
        <v>95</v>
      </c>
      <c r="D57" s="90">
        <v>0.2</v>
      </c>
      <c r="E57" s="90" t="s">
        <v>81</v>
      </c>
      <c r="F57" s="91">
        <v>74750</v>
      </c>
      <c r="G57" s="92">
        <f t="shared" si="4"/>
        <v>14950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</row>
    <row r="58" spans="1:255" s="77" customFormat="1" ht="12" customHeight="1" x14ac:dyDescent="0.25">
      <c r="A58" s="73"/>
      <c r="B58" s="89" t="s">
        <v>99</v>
      </c>
      <c r="C58" s="90" t="s">
        <v>95</v>
      </c>
      <c r="D58" s="90">
        <v>0.2</v>
      </c>
      <c r="E58" s="90" t="s">
        <v>84</v>
      </c>
      <c r="F58" s="91">
        <v>74750</v>
      </c>
      <c r="G58" s="92">
        <f t="shared" si="4"/>
        <v>14950</v>
      </c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</row>
    <row r="59" spans="1:255" s="77" customFormat="1" ht="12" customHeight="1" x14ac:dyDescent="0.25">
      <c r="A59" s="73"/>
      <c r="B59" s="89" t="s">
        <v>99</v>
      </c>
      <c r="C59" s="90" t="s">
        <v>95</v>
      </c>
      <c r="D59" s="90">
        <v>0.2</v>
      </c>
      <c r="E59" s="90" t="s">
        <v>87</v>
      </c>
      <c r="F59" s="91">
        <v>74750</v>
      </c>
      <c r="G59" s="92">
        <f t="shared" si="4"/>
        <v>14950</v>
      </c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</row>
    <row r="60" spans="1:255" s="77" customFormat="1" ht="12" customHeight="1" x14ac:dyDescent="0.25">
      <c r="A60" s="73"/>
      <c r="B60" s="89" t="s">
        <v>100</v>
      </c>
      <c r="C60" s="90" t="s">
        <v>11</v>
      </c>
      <c r="D60" s="90">
        <v>2</v>
      </c>
      <c r="E60" s="90" t="s">
        <v>91</v>
      </c>
      <c r="F60" s="91">
        <v>36800</v>
      </c>
      <c r="G60" s="92">
        <f t="shared" si="4"/>
        <v>73600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</row>
    <row r="61" spans="1:255" ht="12" customHeight="1" x14ac:dyDescent="0.25">
      <c r="A61" s="33"/>
      <c r="B61" s="67" t="s">
        <v>21</v>
      </c>
      <c r="C61" s="68"/>
      <c r="D61" s="68"/>
      <c r="E61" s="68"/>
      <c r="F61" s="69"/>
      <c r="G61" s="70">
        <f>SUM(G52:G60)</f>
        <v>338100</v>
      </c>
    </row>
    <row r="62" spans="1:255" ht="12" customHeight="1" x14ac:dyDescent="0.25">
      <c r="A62" s="33"/>
      <c r="B62" s="13"/>
      <c r="C62" s="14"/>
      <c r="D62" s="14"/>
      <c r="E62" s="14"/>
      <c r="F62" s="15"/>
      <c r="G62" s="15"/>
    </row>
    <row r="63" spans="1:255" ht="12" customHeight="1" x14ac:dyDescent="0.25">
      <c r="A63" s="5"/>
      <c r="B63" s="82" t="s">
        <v>22</v>
      </c>
      <c r="C63" s="83"/>
      <c r="D63" s="84"/>
      <c r="E63" s="84"/>
      <c r="F63" s="85"/>
      <c r="G63" s="86"/>
    </row>
    <row r="64" spans="1:255" ht="24" customHeight="1" x14ac:dyDescent="0.25">
      <c r="A64" s="5"/>
      <c r="B64" s="87" t="s">
        <v>23</v>
      </c>
      <c r="C64" s="88" t="s">
        <v>24</v>
      </c>
      <c r="D64" s="88" t="s">
        <v>25</v>
      </c>
      <c r="E64" s="87" t="s">
        <v>13</v>
      </c>
      <c r="F64" s="88" t="s">
        <v>14</v>
      </c>
      <c r="G64" s="87" t="s">
        <v>15</v>
      </c>
    </row>
    <row r="65" spans="1:255" s="77" customFormat="1" ht="12" customHeight="1" x14ac:dyDescent="0.25">
      <c r="A65" s="73"/>
      <c r="B65" s="111" t="s">
        <v>125</v>
      </c>
      <c r="C65" s="90"/>
      <c r="D65" s="90"/>
      <c r="E65" s="90"/>
      <c r="F65" s="91"/>
      <c r="G65" s="92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</row>
    <row r="66" spans="1:255" s="77" customFormat="1" ht="12" customHeight="1" x14ac:dyDescent="0.25">
      <c r="A66" s="73"/>
      <c r="B66" s="89" t="s">
        <v>101</v>
      </c>
      <c r="C66" s="90" t="s">
        <v>102</v>
      </c>
      <c r="D66" s="90">
        <v>1</v>
      </c>
      <c r="E66" s="90" t="s">
        <v>62</v>
      </c>
      <c r="F66" s="91">
        <v>162660</v>
      </c>
      <c r="G66" s="92">
        <f t="shared" ref="G66:G76" si="5">+F66*D66</f>
        <v>162660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</row>
    <row r="67" spans="1:255" s="77" customFormat="1" ht="12" customHeight="1" x14ac:dyDescent="0.25">
      <c r="A67" s="73"/>
      <c r="B67" s="111" t="s">
        <v>103</v>
      </c>
      <c r="C67" s="90"/>
      <c r="D67" s="90"/>
      <c r="E67" s="90"/>
      <c r="F67" s="91"/>
      <c r="G67" s="92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</row>
    <row r="68" spans="1:255" s="77" customFormat="1" ht="12" customHeight="1" x14ac:dyDescent="0.25">
      <c r="A68" s="73"/>
      <c r="B68" s="89" t="s">
        <v>104</v>
      </c>
      <c r="C68" s="90" t="s">
        <v>105</v>
      </c>
      <c r="D68" s="90">
        <v>100</v>
      </c>
      <c r="E68" s="90" t="s">
        <v>74</v>
      </c>
      <c r="F68" s="91">
        <v>1067</v>
      </c>
      <c r="G68" s="92">
        <f t="shared" si="5"/>
        <v>106700</v>
      </c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</row>
    <row r="69" spans="1:255" s="77" customFormat="1" ht="12" customHeight="1" x14ac:dyDescent="0.25">
      <c r="A69" s="73"/>
      <c r="B69" s="89" t="s">
        <v>106</v>
      </c>
      <c r="C69" s="90" t="s">
        <v>105</v>
      </c>
      <c r="D69" s="90">
        <v>200</v>
      </c>
      <c r="E69" s="90" t="s">
        <v>74</v>
      </c>
      <c r="F69" s="91">
        <v>1208</v>
      </c>
      <c r="G69" s="92">
        <f t="shared" si="5"/>
        <v>241600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</row>
    <row r="70" spans="1:255" s="77" customFormat="1" ht="12" customHeight="1" x14ac:dyDescent="0.25">
      <c r="A70" s="73"/>
      <c r="B70" s="89" t="s">
        <v>107</v>
      </c>
      <c r="C70" s="90" t="s">
        <v>105</v>
      </c>
      <c r="D70" s="90">
        <v>150</v>
      </c>
      <c r="E70" s="90" t="s">
        <v>74</v>
      </c>
      <c r="F70" s="91">
        <v>1532</v>
      </c>
      <c r="G70" s="92">
        <f t="shared" si="5"/>
        <v>229800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</row>
    <row r="71" spans="1:255" s="77" customFormat="1" ht="12" customHeight="1" x14ac:dyDescent="0.25">
      <c r="A71" s="73"/>
      <c r="B71" s="89" t="s">
        <v>108</v>
      </c>
      <c r="C71" s="90" t="s">
        <v>109</v>
      </c>
      <c r="D71" s="90">
        <v>1</v>
      </c>
      <c r="E71" s="90" t="s">
        <v>110</v>
      </c>
      <c r="F71" s="91">
        <v>22610</v>
      </c>
      <c r="G71" s="92">
        <f t="shared" si="5"/>
        <v>22610</v>
      </c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</row>
    <row r="72" spans="1:255" s="77" customFormat="1" ht="12" customHeight="1" x14ac:dyDescent="0.25">
      <c r="A72" s="73"/>
      <c r="B72" s="89" t="s">
        <v>111</v>
      </c>
      <c r="C72" s="90" t="s">
        <v>109</v>
      </c>
      <c r="D72" s="90">
        <v>8</v>
      </c>
      <c r="E72" s="90" t="s">
        <v>112</v>
      </c>
      <c r="F72" s="91">
        <v>23770</v>
      </c>
      <c r="G72" s="92">
        <f t="shared" si="5"/>
        <v>190160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</row>
    <row r="73" spans="1:255" s="77" customFormat="1" ht="12" customHeight="1" x14ac:dyDescent="0.25">
      <c r="A73" s="73"/>
      <c r="B73" s="89" t="s">
        <v>113</v>
      </c>
      <c r="C73" s="90" t="s">
        <v>109</v>
      </c>
      <c r="D73" s="90">
        <v>8</v>
      </c>
      <c r="E73" s="90" t="s">
        <v>112</v>
      </c>
      <c r="F73" s="91">
        <v>16114</v>
      </c>
      <c r="G73" s="92">
        <f t="shared" si="5"/>
        <v>128912</v>
      </c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</row>
    <row r="74" spans="1:255" s="77" customFormat="1" ht="12" customHeight="1" x14ac:dyDescent="0.25">
      <c r="A74" s="73"/>
      <c r="B74" s="89" t="s">
        <v>114</v>
      </c>
      <c r="C74" s="90" t="s">
        <v>109</v>
      </c>
      <c r="D74" s="90">
        <v>6</v>
      </c>
      <c r="E74" s="90" t="s">
        <v>112</v>
      </c>
      <c r="F74" s="91">
        <v>7950</v>
      </c>
      <c r="G74" s="92">
        <f t="shared" si="5"/>
        <v>47700</v>
      </c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</row>
    <row r="75" spans="1:255" s="77" customFormat="1" ht="12" customHeight="1" x14ac:dyDescent="0.25">
      <c r="A75" s="73"/>
      <c r="B75" s="89" t="s">
        <v>115</v>
      </c>
      <c r="C75" s="90" t="s">
        <v>109</v>
      </c>
      <c r="D75" s="90">
        <v>6</v>
      </c>
      <c r="E75" s="90" t="s">
        <v>112</v>
      </c>
      <c r="F75" s="91">
        <v>4759</v>
      </c>
      <c r="G75" s="92">
        <f t="shared" si="5"/>
        <v>28554</v>
      </c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</row>
    <row r="76" spans="1:255" s="77" customFormat="1" ht="12" customHeight="1" x14ac:dyDescent="0.25">
      <c r="A76" s="73"/>
      <c r="B76" s="89" t="s">
        <v>104</v>
      </c>
      <c r="C76" s="90" t="s">
        <v>105</v>
      </c>
      <c r="D76" s="90">
        <v>70</v>
      </c>
      <c r="E76" s="90" t="s">
        <v>81</v>
      </c>
      <c r="F76" s="91">
        <v>1067</v>
      </c>
      <c r="G76" s="92">
        <f t="shared" si="5"/>
        <v>74690</v>
      </c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</row>
    <row r="77" spans="1:255" s="77" customFormat="1" ht="12" customHeight="1" x14ac:dyDescent="0.25">
      <c r="A77" s="73"/>
      <c r="B77" s="89" t="s">
        <v>116</v>
      </c>
      <c r="C77" s="90" t="s">
        <v>105</v>
      </c>
      <c r="D77" s="90">
        <v>200</v>
      </c>
      <c r="E77" s="90" t="s">
        <v>81</v>
      </c>
      <c r="F77" s="91">
        <v>1532</v>
      </c>
      <c r="G77" s="92">
        <f t="shared" ref="G77:G82" si="6">+F77*D77</f>
        <v>306400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</row>
    <row r="78" spans="1:255" s="77" customFormat="1" ht="12" customHeight="1" x14ac:dyDescent="0.25">
      <c r="A78" s="73"/>
      <c r="B78" s="89" t="s">
        <v>116</v>
      </c>
      <c r="C78" s="90" t="s">
        <v>105</v>
      </c>
      <c r="D78" s="90">
        <v>200</v>
      </c>
      <c r="E78" s="90" t="s">
        <v>84</v>
      </c>
      <c r="F78" s="91">
        <v>1532</v>
      </c>
      <c r="G78" s="92">
        <f t="shared" si="6"/>
        <v>306400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</row>
    <row r="79" spans="1:255" s="77" customFormat="1" ht="12" customHeight="1" x14ac:dyDescent="0.25">
      <c r="A79" s="73"/>
      <c r="B79" s="89" t="s">
        <v>117</v>
      </c>
      <c r="C79" s="90" t="s">
        <v>109</v>
      </c>
      <c r="D79" s="90">
        <v>2</v>
      </c>
      <c r="E79" s="90" t="s">
        <v>84</v>
      </c>
      <c r="F79" s="91">
        <v>29830</v>
      </c>
      <c r="G79" s="92">
        <f t="shared" si="6"/>
        <v>59660</v>
      </c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</row>
    <row r="80" spans="1:255" s="77" customFormat="1" ht="12" customHeight="1" x14ac:dyDescent="0.25">
      <c r="A80" s="73"/>
      <c r="B80" s="89" t="s">
        <v>116</v>
      </c>
      <c r="C80" s="90" t="s">
        <v>105</v>
      </c>
      <c r="D80" s="90">
        <v>200</v>
      </c>
      <c r="E80" s="90" t="s">
        <v>87</v>
      </c>
      <c r="F80" s="91">
        <v>1532</v>
      </c>
      <c r="G80" s="92">
        <f t="shared" si="6"/>
        <v>306400</v>
      </c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</row>
    <row r="81" spans="1:255" s="77" customFormat="1" ht="12" customHeight="1" x14ac:dyDescent="0.25">
      <c r="A81" s="73"/>
      <c r="B81" s="111" t="s">
        <v>118</v>
      </c>
      <c r="C81" s="90"/>
      <c r="D81" s="90"/>
      <c r="E81" s="90"/>
      <c r="F81" s="91"/>
      <c r="G81" s="92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</row>
    <row r="82" spans="1:255" s="77" customFormat="1" ht="12" customHeight="1" x14ac:dyDescent="0.25">
      <c r="A82" s="73"/>
      <c r="B82" s="89" t="s">
        <v>119</v>
      </c>
      <c r="C82" s="90" t="s">
        <v>109</v>
      </c>
      <c r="D82" s="90">
        <v>0.5</v>
      </c>
      <c r="E82" s="90" t="s">
        <v>76</v>
      </c>
      <c r="F82" s="91">
        <v>82650</v>
      </c>
      <c r="G82" s="92">
        <f t="shared" si="6"/>
        <v>41325</v>
      </c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</row>
    <row r="83" spans="1:255" s="77" customFormat="1" ht="12" customHeight="1" x14ac:dyDescent="0.25">
      <c r="A83" s="73"/>
      <c r="B83" s="89" t="s">
        <v>120</v>
      </c>
      <c r="C83" s="90" t="s">
        <v>109</v>
      </c>
      <c r="D83" s="90">
        <v>0.25</v>
      </c>
      <c r="E83" s="90" t="s">
        <v>121</v>
      </c>
      <c r="F83" s="91">
        <v>88650</v>
      </c>
      <c r="G83" s="92">
        <f t="shared" ref="G83:G85" si="7">+F83*D83</f>
        <v>22162.5</v>
      </c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</row>
    <row r="84" spans="1:255" s="77" customFormat="1" ht="12" customHeight="1" x14ac:dyDescent="0.25">
      <c r="A84" s="73"/>
      <c r="B84" s="111" t="s">
        <v>122</v>
      </c>
      <c r="C84" s="90"/>
      <c r="D84" s="90"/>
      <c r="E84" s="90"/>
      <c r="F84" s="91"/>
      <c r="G84" s="92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</row>
    <row r="85" spans="1:255" s="77" customFormat="1" ht="12" customHeight="1" x14ac:dyDescent="0.25">
      <c r="A85" s="73"/>
      <c r="B85" s="89" t="s">
        <v>123</v>
      </c>
      <c r="C85" s="90" t="s">
        <v>105</v>
      </c>
      <c r="D85" s="90">
        <v>0.75</v>
      </c>
      <c r="E85" s="90" t="s">
        <v>74</v>
      </c>
      <c r="F85" s="91">
        <v>40570</v>
      </c>
      <c r="G85" s="92">
        <f t="shared" si="7"/>
        <v>30427.5</v>
      </c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</row>
    <row r="86" spans="1:255" s="77" customFormat="1" ht="12" customHeight="1" x14ac:dyDescent="0.25">
      <c r="A86" s="73"/>
      <c r="B86" s="89" t="s">
        <v>124</v>
      </c>
      <c r="C86" s="90" t="s">
        <v>105</v>
      </c>
      <c r="D86" s="90">
        <v>0.4</v>
      </c>
      <c r="E86" s="90" t="s">
        <v>66</v>
      </c>
      <c r="F86" s="91">
        <v>369800</v>
      </c>
      <c r="G86" s="92">
        <f t="shared" ref="G86" si="8">+F86*D86</f>
        <v>147920</v>
      </c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</row>
    <row r="87" spans="1:255" ht="11.25" customHeight="1" x14ac:dyDescent="0.25">
      <c r="B87" s="16" t="s">
        <v>26</v>
      </c>
      <c r="C87" s="17"/>
      <c r="D87" s="17"/>
      <c r="E87" s="17"/>
      <c r="F87" s="18"/>
      <c r="G87" s="19">
        <f>SUM(G65:G86)</f>
        <v>2454081</v>
      </c>
    </row>
    <row r="88" spans="1:255" ht="11.25" customHeight="1" x14ac:dyDescent="0.25">
      <c r="B88" s="13"/>
      <c r="C88" s="14"/>
      <c r="D88" s="14"/>
      <c r="E88" s="20"/>
      <c r="F88" s="15"/>
      <c r="G88" s="15"/>
    </row>
    <row r="89" spans="1:255" ht="12" customHeight="1" x14ac:dyDescent="0.25">
      <c r="A89" s="5"/>
      <c r="B89" s="82" t="s">
        <v>27</v>
      </c>
      <c r="C89" s="83"/>
      <c r="D89" s="84"/>
      <c r="E89" s="84"/>
      <c r="F89" s="85"/>
      <c r="G89" s="86"/>
    </row>
    <row r="90" spans="1:255" ht="24" customHeight="1" x14ac:dyDescent="0.25">
      <c r="A90" s="5"/>
      <c r="B90" s="87" t="s">
        <v>28</v>
      </c>
      <c r="C90" s="88" t="s">
        <v>24</v>
      </c>
      <c r="D90" s="88" t="s">
        <v>25</v>
      </c>
      <c r="E90" s="87" t="s">
        <v>13</v>
      </c>
      <c r="F90" s="88" t="s">
        <v>14</v>
      </c>
      <c r="G90" s="87" t="s">
        <v>15</v>
      </c>
    </row>
    <row r="91" spans="1:255" s="77" customFormat="1" ht="12" customHeight="1" x14ac:dyDescent="0.25">
      <c r="A91" s="73"/>
      <c r="B91" s="89" t="s">
        <v>126</v>
      </c>
      <c r="C91" s="90" t="s">
        <v>105</v>
      </c>
      <c r="D91" s="90">
        <v>100</v>
      </c>
      <c r="E91" s="90" t="s">
        <v>127</v>
      </c>
      <c r="F91" s="91">
        <v>350</v>
      </c>
      <c r="G91" s="92">
        <f t="shared" ref="G91:G93" si="9">+F91*D91</f>
        <v>35000</v>
      </c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</row>
    <row r="92" spans="1:255" s="77" customFormat="1" ht="12" customHeight="1" x14ac:dyDescent="0.25">
      <c r="A92" s="73"/>
      <c r="B92" s="89" t="s">
        <v>128</v>
      </c>
      <c r="C92" s="90" t="s">
        <v>11</v>
      </c>
      <c r="D92" s="90">
        <v>10</v>
      </c>
      <c r="E92" s="90" t="s">
        <v>66</v>
      </c>
      <c r="F92" s="91">
        <f>14500*1.19</f>
        <v>17255</v>
      </c>
      <c r="G92" s="92">
        <f t="shared" si="9"/>
        <v>172550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</row>
    <row r="93" spans="1:255" s="77" customFormat="1" ht="12" customHeight="1" x14ac:dyDescent="0.25">
      <c r="A93" s="73"/>
      <c r="B93" s="89" t="s">
        <v>129</v>
      </c>
      <c r="C93" s="90" t="s">
        <v>11</v>
      </c>
      <c r="D93" s="90">
        <v>40</v>
      </c>
      <c r="E93" s="90" t="s">
        <v>91</v>
      </c>
      <c r="F93" s="91">
        <v>1725</v>
      </c>
      <c r="G93" s="92">
        <f t="shared" si="9"/>
        <v>69000</v>
      </c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</row>
    <row r="94" spans="1:255" ht="11.25" customHeight="1" x14ac:dyDescent="0.25">
      <c r="B94" s="16" t="s">
        <v>29</v>
      </c>
      <c r="C94" s="17"/>
      <c r="D94" s="17"/>
      <c r="E94" s="17"/>
      <c r="F94" s="18"/>
      <c r="G94" s="19">
        <f>SUM(G91:G93)</f>
        <v>276550</v>
      </c>
    </row>
    <row r="95" spans="1:255" ht="11.25" customHeight="1" x14ac:dyDescent="0.25">
      <c r="B95" s="36"/>
      <c r="C95" s="36"/>
      <c r="D95" s="36"/>
      <c r="E95" s="36"/>
      <c r="F95" s="37"/>
      <c r="G95" s="37"/>
    </row>
    <row r="96" spans="1:255" ht="11.25" customHeight="1" x14ac:dyDescent="0.25">
      <c r="B96" s="38" t="s">
        <v>30</v>
      </c>
      <c r="C96" s="39"/>
      <c r="D96" s="39"/>
      <c r="E96" s="39"/>
      <c r="F96" s="39"/>
      <c r="G96" s="40">
        <f>G43+G48+G61+G87+G94</f>
        <v>5643731</v>
      </c>
    </row>
    <row r="97" spans="2:7" ht="11.25" customHeight="1" x14ac:dyDescent="0.25">
      <c r="B97" s="41" t="s">
        <v>31</v>
      </c>
      <c r="C97" s="22"/>
      <c r="D97" s="22"/>
      <c r="E97" s="22"/>
      <c r="F97" s="22"/>
      <c r="G97" s="42">
        <f>G96*0.05</f>
        <v>282186.55</v>
      </c>
    </row>
    <row r="98" spans="2:7" ht="11.25" customHeight="1" x14ac:dyDescent="0.25">
      <c r="B98" s="43" t="s">
        <v>32</v>
      </c>
      <c r="C98" s="21"/>
      <c r="D98" s="21"/>
      <c r="E98" s="21"/>
      <c r="F98" s="21"/>
      <c r="G98" s="44">
        <f>G97+G96</f>
        <v>5925917.5499999998</v>
      </c>
    </row>
    <row r="99" spans="2:7" ht="11.25" customHeight="1" x14ac:dyDescent="0.25">
      <c r="B99" s="41" t="s">
        <v>33</v>
      </c>
      <c r="C99" s="22"/>
      <c r="D99" s="22"/>
      <c r="E99" s="22"/>
      <c r="F99" s="22"/>
      <c r="G99" s="42">
        <f>G12</f>
        <v>12000000</v>
      </c>
    </row>
    <row r="100" spans="2:7" ht="11.25" customHeight="1" x14ac:dyDescent="0.25">
      <c r="B100" s="45" t="s">
        <v>34</v>
      </c>
      <c r="C100" s="46"/>
      <c r="D100" s="46"/>
      <c r="E100" s="46"/>
      <c r="F100" s="46"/>
      <c r="G100" s="47">
        <f>G99-G98</f>
        <v>6074082.4500000002</v>
      </c>
    </row>
    <row r="101" spans="2:7" ht="11.25" customHeight="1" x14ac:dyDescent="0.25">
      <c r="B101" s="34" t="s">
        <v>35</v>
      </c>
      <c r="C101" s="35"/>
      <c r="D101" s="35"/>
      <c r="E101" s="35"/>
      <c r="F101" s="35"/>
      <c r="G101" s="30"/>
    </row>
    <row r="102" spans="2:7" ht="11.25" customHeight="1" thickBot="1" x14ac:dyDescent="0.3">
      <c r="B102" s="48"/>
      <c r="C102" s="35"/>
      <c r="D102" s="35"/>
      <c r="E102" s="35"/>
      <c r="F102" s="35"/>
      <c r="G102" s="30"/>
    </row>
    <row r="103" spans="2:7" ht="11.25" customHeight="1" x14ac:dyDescent="0.25">
      <c r="B103" s="93" t="s">
        <v>58</v>
      </c>
      <c r="C103" s="94"/>
      <c r="D103" s="94"/>
      <c r="E103" s="94"/>
      <c r="F103" s="95"/>
      <c r="G103" s="30"/>
    </row>
    <row r="104" spans="2:7" ht="11.25" customHeight="1" x14ac:dyDescent="0.25">
      <c r="B104" s="102" t="s">
        <v>53</v>
      </c>
      <c r="C104" s="96"/>
      <c r="D104" s="96"/>
      <c r="E104" s="96"/>
      <c r="F104" s="97"/>
      <c r="G104" s="30"/>
    </row>
    <row r="105" spans="2:7" ht="11.25" customHeight="1" x14ac:dyDescent="0.25">
      <c r="B105" s="102" t="s">
        <v>54</v>
      </c>
      <c r="C105" s="96"/>
      <c r="D105" s="96"/>
      <c r="E105" s="96"/>
      <c r="F105" s="97"/>
      <c r="G105" s="30"/>
    </row>
    <row r="106" spans="2:7" ht="11.25" customHeight="1" x14ac:dyDescent="0.25">
      <c r="B106" s="102" t="s">
        <v>55</v>
      </c>
      <c r="C106" s="96"/>
      <c r="D106" s="96"/>
      <c r="E106" s="96"/>
      <c r="F106" s="97"/>
      <c r="G106" s="30"/>
    </row>
    <row r="107" spans="2:7" ht="11.25" customHeight="1" x14ac:dyDescent="0.25">
      <c r="B107" s="102" t="s">
        <v>56</v>
      </c>
      <c r="C107" s="96"/>
      <c r="D107" s="96"/>
      <c r="E107" s="96"/>
      <c r="F107" s="97"/>
      <c r="G107" s="30"/>
    </row>
    <row r="108" spans="2:7" ht="11.25" customHeight="1" x14ac:dyDescent="0.25">
      <c r="B108" s="102" t="s">
        <v>57</v>
      </c>
      <c r="C108" s="96"/>
      <c r="D108" s="96"/>
      <c r="E108" s="96"/>
      <c r="F108" s="97"/>
      <c r="G108" s="30"/>
    </row>
    <row r="109" spans="2:7" ht="11.25" customHeight="1" thickBot="1" x14ac:dyDescent="0.3">
      <c r="B109" s="103" t="s">
        <v>63</v>
      </c>
      <c r="C109" s="98"/>
      <c r="D109" s="98"/>
      <c r="E109" s="98"/>
      <c r="F109" s="99"/>
      <c r="G109" s="30"/>
    </row>
    <row r="110" spans="2:7" ht="11.25" customHeight="1" x14ac:dyDescent="0.25">
      <c r="B110" s="58"/>
      <c r="C110" s="32"/>
      <c r="D110" s="32"/>
      <c r="E110" s="32"/>
      <c r="F110" s="32"/>
      <c r="G110" s="30"/>
    </row>
    <row r="111" spans="2:7" ht="11.25" customHeight="1" thickBot="1" x14ac:dyDescent="0.3">
      <c r="B111" s="112" t="s">
        <v>36</v>
      </c>
      <c r="C111" s="113"/>
      <c r="D111" s="57"/>
      <c r="E111" s="23"/>
      <c r="F111" s="23"/>
      <c r="G111" s="30"/>
    </row>
    <row r="112" spans="2:7" ht="11.25" customHeight="1" x14ac:dyDescent="0.25">
      <c r="B112" s="50" t="s">
        <v>28</v>
      </c>
      <c r="C112" s="24" t="s">
        <v>37</v>
      </c>
      <c r="D112" s="51" t="s">
        <v>38</v>
      </c>
      <c r="E112" s="23"/>
      <c r="F112" s="23"/>
      <c r="G112" s="30"/>
    </row>
    <row r="113" spans="2:7" ht="11.25" customHeight="1" x14ac:dyDescent="0.25">
      <c r="B113" s="52" t="s">
        <v>39</v>
      </c>
      <c r="C113" s="25">
        <f>+G43</f>
        <v>2575000</v>
      </c>
      <c r="D113" s="53">
        <f>(C113/C119)</f>
        <v>0.43453186418363182</v>
      </c>
      <c r="E113" s="23"/>
      <c r="F113" s="23"/>
      <c r="G113" s="30"/>
    </row>
    <row r="114" spans="2:7" ht="11.25" customHeight="1" x14ac:dyDescent="0.25">
      <c r="B114" s="52" t="s">
        <v>40</v>
      </c>
      <c r="C114" s="26">
        <v>0</v>
      </c>
      <c r="D114" s="53">
        <v>0</v>
      </c>
      <c r="E114" s="23"/>
      <c r="F114" s="23"/>
      <c r="G114" s="30"/>
    </row>
    <row r="115" spans="2:7" ht="11.25" customHeight="1" x14ac:dyDescent="0.25">
      <c r="B115" s="52" t="s">
        <v>41</v>
      </c>
      <c r="C115" s="25">
        <f>+G61</f>
        <v>338100</v>
      </c>
      <c r="D115" s="53">
        <f>(C115/C119)</f>
        <v>5.7054455642907148E-2</v>
      </c>
      <c r="E115" s="23"/>
      <c r="F115" s="23"/>
      <c r="G115" s="30"/>
    </row>
    <row r="116" spans="2:7" ht="11.25" customHeight="1" x14ac:dyDescent="0.25">
      <c r="B116" s="52" t="s">
        <v>23</v>
      </c>
      <c r="C116" s="25">
        <f>+G87</f>
        <v>2454081</v>
      </c>
      <c r="D116" s="53">
        <f>(C116/C119)</f>
        <v>0.414126754092284</v>
      </c>
      <c r="E116" s="23"/>
      <c r="F116" s="23"/>
      <c r="G116" s="30"/>
    </row>
    <row r="117" spans="2:7" ht="11.25" customHeight="1" x14ac:dyDescent="0.25">
      <c r="B117" s="52" t="s">
        <v>42</v>
      </c>
      <c r="C117" s="27">
        <f>+G94</f>
        <v>276550</v>
      </c>
      <c r="D117" s="53">
        <f>(C117/C119)</f>
        <v>4.6667878462129463E-2</v>
      </c>
      <c r="E117" s="29"/>
      <c r="F117" s="29"/>
      <c r="G117" s="30"/>
    </row>
    <row r="118" spans="2:7" ht="11.25" customHeight="1" x14ac:dyDescent="0.25">
      <c r="B118" s="52" t="s">
        <v>43</v>
      </c>
      <c r="C118" s="27">
        <f>+G97</f>
        <v>282186.55</v>
      </c>
      <c r="D118" s="53">
        <f>(C118/C119)</f>
        <v>4.7619047619047616E-2</v>
      </c>
      <c r="E118" s="29"/>
      <c r="F118" s="29"/>
      <c r="G118" s="30"/>
    </row>
    <row r="119" spans="2:7" ht="11.25" customHeight="1" thickBot="1" x14ac:dyDescent="0.3">
      <c r="B119" s="54" t="s">
        <v>44</v>
      </c>
      <c r="C119" s="55">
        <f>SUM(C113:C118)</f>
        <v>5925917.5499999998</v>
      </c>
      <c r="D119" s="56">
        <f>SUM(D113:D118)</f>
        <v>1.0000000000000002</v>
      </c>
      <c r="E119" s="29"/>
      <c r="F119" s="29"/>
      <c r="G119" s="30"/>
    </row>
    <row r="120" spans="2:7" ht="11.25" customHeight="1" x14ac:dyDescent="0.25">
      <c r="B120" s="48"/>
      <c r="C120" s="35"/>
      <c r="D120" s="35"/>
      <c r="E120" s="35"/>
      <c r="F120" s="35"/>
      <c r="G120" s="30"/>
    </row>
    <row r="121" spans="2:7" ht="11.25" customHeight="1" x14ac:dyDescent="0.25">
      <c r="B121" s="49"/>
      <c r="C121" s="35"/>
      <c r="D121" s="35"/>
      <c r="E121" s="35"/>
      <c r="F121" s="35"/>
      <c r="G121" s="30"/>
    </row>
    <row r="122" spans="2:7" ht="11.25" customHeight="1" thickBot="1" x14ac:dyDescent="0.3">
      <c r="B122" s="61"/>
      <c r="C122" s="62" t="s">
        <v>59</v>
      </c>
      <c r="D122" s="63"/>
      <c r="E122" s="64"/>
      <c r="F122" s="28"/>
      <c r="G122" s="30"/>
    </row>
    <row r="123" spans="2:7" ht="11.25" customHeight="1" x14ac:dyDescent="0.25">
      <c r="B123" s="65" t="s">
        <v>49</v>
      </c>
      <c r="C123" s="100">
        <v>9000</v>
      </c>
      <c r="D123" s="100">
        <v>10000</v>
      </c>
      <c r="E123" s="101">
        <v>11000</v>
      </c>
      <c r="F123" s="60"/>
      <c r="G123" s="31"/>
    </row>
    <row r="124" spans="2:7" ht="11.25" customHeight="1" thickBot="1" x14ac:dyDescent="0.3">
      <c r="B124" s="54" t="s">
        <v>60</v>
      </c>
      <c r="C124" s="71">
        <f>(G98/C123)</f>
        <v>658.43528333333336</v>
      </c>
      <c r="D124" s="71">
        <f>(G98/D123)</f>
        <v>592.59175500000003</v>
      </c>
      <c r="E124" s="72">
        <f>(G98/E123)</f>
        <v>538.71977727272724</v>
      </c>
      <c r="F124" s="60"/>
      <c r="G124" s="31"/>
    </row>
    <row r="125" spans="2:7" ht="11.25" customHeight="1" x14ac:dyDescent="0.25">
      <c r="B125" s="59" t="s">
        <v>45</v>
      </c>
      <c r="C125" s="32"/>
      <c r="D125" s="32"/>
      <c r="E125" s="32"/>
      <c r="F125" s="32"/>
      <c r="G125" s="32"/>
    </row>
  </sheetData>
  <mergeCells count="9">
    <mergeCell ref="B111:C11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2023-02-14T15:14:42Z</dcterms:modified>
</cp:coreProperties>
</file>