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illapel 2023\"/>
    </mc:Choice>
  </mc:AlternateContent>
  <bookViews>
    <workbookView xWindow="0" yWindow="0" windowWidth="24000" windowHeight="9630" tabRatio="918"/>
  </bookViews>
  <sheets>
    <sheet name="Tomate aire libre " sheetId="3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5" i="32" l="1"/>
  <c r="G64" i="32"/>
  <c r="G59" i="32"/>
  <c r="G58" i="32"/>
  <c r="G56" i="32"/>
  <c r="G55" i="32"/>
  <c r="G53" i="32"/>
  <c r="G51" i="32"/>
  <c r="G50" i="32"/>
  <c r="G49" i="32"/>
  <c r="G48" i="32"/>
  <c r="G47" i="32"/>
  <c r="G45" i="32"/>
  <c r="G40" i="32"/>
  <c r="G39" i="32"/>
  <c r="G38" i="32"/>
  <c r="G34" i="32"/>
  <c r="C86" i="32" s="1"/>
  <c r="G28" i="32"/>
  <c r="G27" i="32"/>
  <c r="G26" i="32"/>
  <c r="G25" i="32"/>
  <c r="G24" i="32"/>
  <c r="G23" i="32"/>
  <c r="G22" i="32"/>
  <c r="G21" i="32"/>
  <c r="G12" i="32"/>
  <c r="G71" i="32" s="1"/>
  <c r="G66" i="32" l="1"/>
  <c r="C89" i="32" s="1"/>
  <c r="G60" i="32"/>
  <c r="C88" i="32" s="1"/>
  <c r="G41" i="32"/>
  <c r="C87" i="32" s="1"/>
  <c r="G29" i="32"/>
  <c r="C85" i="32" s="1"/>
  <c r="G68" i="32" l="1"/>
  <c r="G69" i="32" s="1"/>
  <c r="C90" i="32" s="1"/>
  <c r="C91" i="32" s="1"/>
  <c r="G70" i="32" l="1"/>
  <c r="D96" i="32" s="1"/>
  <c r="D86" i="32"/>
  <c r="D89" i="32"/>
  <c r="D88" i="32"/>
  <c r="D87" i="32"/>
  <c r="D90" i="32"/>
  <c r="D85" i="32"/>
  <c r="G72" i="32" l="1"/>
  <c r="E96" i="32"/>
  <c r="C96" i="32"/>
  <c r="D91" i="32"/>
</calcChain>
</file>

<file path=xl/sharedStrings.xml><?xml version="1.0" encoding="utf-8"?>
<sst xmlns="http://schemas.openxmlformats.org/spreadsheetml/2006/main" count="170" uniqueCount="115">
  <si>
    <t>RUBRO O CULTIVO</t>
  </si>
  <si>
    <t>VARIEDAD</t>
  </si>
  <si>
    <t>FECHA ESTIMADA  PRECIO VENTA</t>
  </si>
  <si>
    <t>NIVEL TECNOLÓGICO</t>
  </si>
  <si>
    <t>Medio</t>
  </si>
  <si>
    <t>PRECIO ESPERADO ($/kg)</t>
  </si>
  <si>
    <t>REGIÓN</t>
  </si>
  <si>
    <t>Coquimbo</t>
  </si>
  <si>
    <t>INGRESO ESPERADO, con IVA ($)</t>
  </si>
  <si>
    <t>AGENCIA DE ÁREA</t>
  </si>
  <si>
    <t>Illapel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</si>
  <si>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</si>
  <si>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</si>
  <si>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</si>
  <si>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</si>
  <si>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</si>
  <si>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</si>
  <si>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</si>
  <si>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</si>
  <si>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</si>
  <si>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</si>
  <si>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</si>
  <si>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</si>
  <si>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</si>
  <si>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</si>
  <si>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</si>
  <si>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</si>
  <si>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</si>
  <si>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</si>
  <si>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</si>
  <si>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</si>
  <si>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</si>
  <si>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</si>
  <si>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</si>
  <si>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</si>
  <si>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</si>
  <si>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</si>
  <si>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</si>
  <si>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</si>
  <si>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Kg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</si>
  <si>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</si>
  <si>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</si>
  <si>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</si>
  <si>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</si>
  <si>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</si>
  <si>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</si>
  <si>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</si>
  <si>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</si>
  <si>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</si>
  <si>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</si>
  <si>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</si>
  <si>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</si>
  <si>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</si>
  <si>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</si>
  <si>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</si>
  <si>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</si>
  <si>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</si>
  <si>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</si>
  <si>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</si>
  <si>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</si>
  <si>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</si>
  <si>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</si>
  <si>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</si>
  <si>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Urea</t>
  </si>
  <si>
    <t>FERTILIZANTES</t>
  </si>
  <si>
    <t>INSECTICIDAS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</si>
  <si>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</si>
  <si>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</si>
  <si>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Todas la comunas del Área</t>
  </si>
  <si>
    <t>Cosecha</t>
  </si>
  <si>
    <t>U</t>
  </si>
  <si>
    <t>L</t>
  </si>
  <si>
    <t>Septiembre-Marzo</t>
  </si>
  <si>
    <t>Aradura</t>
  </si>
  <si>
    <t>Rastraje</t>
  </si>
  <si>
    <t>Plantacion</t>
  </si>
  <si>
    <t>HERBICIDAS</t>
  </si>
  <si>
    <t>ridomil gold</t>
  </si>
  <si>
    <t>fosfimax 40-20</t>
  </si>
  <si>
    <t>Febrero-Marzo</t>
  </si>
  <si>
    <t>Octubre-Noviembre</t>
  </si>
  <si>
    <t>Septiembre</t>
  </si>
  <si>
    <t>RENDIMIENTO (kg/Há.)</t>
  </si>
  <si>
    <t>ESCENARIOS COSTO UNITARIO  ($/kg)</t>
  </si>
  <si>
    <t>Costo unitario ($/kg) (*)</t>
  </si>
  <si>
    <t>Nitrato de Calcio</t>
  </si>
  <si>
    <t>Nitrato de Potasio</t>
  </si>
  <si>
    <t>Engeo</t>
  </si>
  <si>
    <t>Tomate tipo Aire Libre</t>
  </si>
  <si>
    <t>Semi Estructurales (Colono)</t>
  </si>
  <si>
    <t>Enero - Abril</t>
  </si>
  <si>
    <t>Mercado Nacional y Local</t>
  </si>
  <si>
    <t xml:space="preserve">Enero - Abril </t>
  </si>
  <si>
    <t>Heladas Tardías/Sequia</t>
  </si>
  <si>
    <t>Desbrote - desohje</t>
  </si>
  <si>
    <t xml:space="preserve">Octubre </t>
  </si>
  <si>
    <t xml:space="preserve">Empitado </t>
  </si>
  <si>
    <t xml:space="preserve">Noviembre </t>
  </si>
  <si>
    <t xml:space="preserve">Desmalezado </t>
  </si>
  <si>
    <t>Septiembre-Abril</t>
  </si>
  <si>
    <t>Aplicaciones fitosanitarias</t>
  </si>
  <si>
    <t>Octubre-Enero</t>
  </si>
  <si>
    <t>Enero-Abril</t>
  </si>
  <si>
    <t xml:space="preserve">Aplicación foliar </t>
  </si>
  <si>
    <t>Fosfato monoamonico</t>
  </si>
  <si>
    <t>Herbadox X</t>
  </si>
  <si>
    <t xml:space="preserve">FUNGICIDAS </t>
  </si>
  <si>
    <t>Dithane NT</t>
  </si>
  <si>
    <t>Furadan 10G</t>
  </si>
  <si>
    <t xml:space="preserve">Cajones </t>
  </si>
  <si>
    <t xml:space="preserve">Cinta gareta </t>
  </si>
  <si>
    <t>Rendimiento (kg/hà)</t>
  </si>
  <si>
    <t>Aplicación fitohormona</t>
  </si>
  <si>
    <t>PLANTINES tomate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</si>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</sst>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#,##0_ ;\-#,##0\ "/>
  </numFmts>
  <fonts count="2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indexed="15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9"/>
      <color theme="1"/>
      <name val="Arial Narrow"/>
      <family val="2"/>
    </font>
    <font>
      <b/>
      <i/>
      <sz val="8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6"/>
        <bgColor auto="1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6">
    <xf numFmtId="0" fontId="0" fillId="0" borderId="0" applyNumberFormat="0" applyFill="0" applyBorder="0" applyProtection="0"/>
    <xf numFmtId="0" fontId="3" fillId="0" borderId="19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19"/>
    <xf numFmtId="0" fontId="3" fillId="0" borderId="19"/>
  </cellStyleXfs>
  <cellXfs count="15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4" xfId="0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0" fontId="0" fillId="2" borderId="10" xfId="0" applyFill="1" applyBorder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0" fillId="2" borderId="21" xfId="0" applyFill="1" applyBorder="1"/>
    <xf numFmtId="0" fontId="0" fillId="0" borderId="19" xfId="0" applyNumberFormat="1" applyBorder="1"/>
    <xf numFmtId="49" fontId="2" fillId="3" borderId="53" xfId="0" applyNumberFormat="1" applyFont="1" applyFill="1" applyBorder="1" applyAlignment="1">
      <alignment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vertical="center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4" fillId="0" borderId="52" xfId="0" applyFont="1" applyBorder="1" applyAlignment="1">
      <alignment horizontal="right" vertical="center"/>
    </xf>
    <xf numFmtId="0" fontId="4" fillId="0" borderId="52" xfId="0" applyFont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/>
    <xf numFmtId="0" fontId="0" fillId="2" borderId="2" xfId="0" applyFill="1" applyBorder="1"/>
    <xf numFmtId="0" fontId="0" fillId="2" borderId="3" xfId="0" applyFill="1" applyBorder="1"/>
    <xf numFmtId="49" fontId="6" fillId="3" borderId="5" xfId="0" applyNumberFormat="1" applyFont="1" applyFill="1" applyBorder="1" applyAlignment="1">
      <alignment vertical="center" wrapText="1"/>
    </xf>
    <xf numFmtId="0" fontId="7" fillId="2" borderId="7" xfId="0" applyFont="1" applyFill="1" applyBorder="1"/>
    <xf numFmtId="0" fontId="9" fillId="2" borderId="7" xfId="0" applyFont="1" applyFill="1" applyBorder="1"/>
    <xf numFmtId="0" fontId="7" fillId="2" borderId="8" xfId="0" applyFont="1" applyFill="1" applyBorder="1" applyAlignment="1">
      <alignment wrapText="1"/>
    </xf>
    <xf numFmtId="14" fontId="7" fillId="2" borderId="9" xfId="0" applyNumberFormat="1" applyFont="1" applyFill="1" applyBorder="1"/>
    <xf numFmtId="0" fontId="7" fillId="2" borderId="3" xfId="0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justify" wrapText="1"/>
    </xf>
    <xf numFmtId="0" fontId="7" fillId="2" borderId="11" xfId="0" applyFont="1" applyFill="1" applyBorder="1"/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/>
    <xf numFmtId="49" fontId="6" fillId="5" borderId="13" xfId="0" applyNumberFormat="1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3" fontId="7" fillId="2" borderId="12" xfId="0" applyNumberFormat="1" applyFont="1" applyFill="1" applyBorder="1"/>
    <xf numFmtId="49" fontId="6" fillId="5" borderId="15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0" fontId="7" fillId="2" borderId="17" xfId="0" applyFont="1" applyFill="1" applyBorder="1"/>
    <xf numFmtId="0" fontId="7" fillId="2" borderId="18" xfId="0" applyFont="1" applyFill="1" applyBorder="1"/>
    <xf numFmtId="3" fontId="7" fillId="2" borderId="18" xfId="0" applyNumberFormat="1" applyFont="1" applyFill="1" applyBorder="1"/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11" fillId="3" borderId="15" xfId="0" applyNumberFormat="1" applyFont="1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vertical="center"/>
    </xf>
    <xf numFmtId="3" fontId="11" fillId="3" borderId="15" xfId="0" applyNumberFormat="1" applyFont="1" applyFill="1" applyBorder="1" applyAlignment="1">
      <alignment vertical="center"/>
    </xf>
    <xf numFmtId="0" fontId="7" fillId="2" borderId="18" xfId="0" applyFont="1" applyFill="1" applyBorder="1" applyAlignment="1">
      <alignment horizontal="center"/>
    </xf>
    <xf numFmtId="49" fontId="11" fillId="3" borderId="54" xfId="0" applyNumberFormat="1" applyFont="1" applyFill="1" applyBorder="1" applyAlignment="1">
      <alignment vertical="center"/>
    </xf>
    <xf numFmtId="0" fontId="11" fillId="3" borderId="54" xfId="0" applyFont="1" applyFill="1" applyBorder="1" applyAlignment="1">
      <alignment horizontal="center" vertical="center"/>
    </xf>
    <xf numFmtId="0" fontId="11" fillId="3" borderId="54" xfId="0" applyFont="1" applyFill="1" applyBorder="1" applyAlignment="1">
      <alignment vertical="center"/>
    </xf>
    <xf numFmtId="3" fontId="11" fillId="3" borderId="54" xfId="0" applyNumberFormat="1" applyFont="1" applyFill="1" applyBorder="1" applyAlignment="1">
      <alignment vertical="center"/>
    </xf>
    <xf numFmtId="0" fontId="7" fillId="2" borderId="22" xfId="0" applyFont="1" applyFill="1" applyBorder="1"/>
    <xf numFmtId="3" fontId="7" fillId="2" borderId="22" xfId="0" applyNumberFormat="1" applyFont="1" applyFill="1" applyBorder="1"/>
    <xf numFmtId="49" fontId="6" fillId="5" borderId="23" xfId="0" applyNumberFormat="1" applyFont="1" applyFill="1" applyBorder="1" applyAlignment="1">
      <alignment vertical="center"/>
    </xf>
    <xf numFmtId="0" fontId="6" fillId="5" borderId="24" xfId="0" applyFont="1" applyFill="1" applyBorder="1" applyAlignment="1">
      <alignment vertical="center"/>
    </xf>
    <xf numFmtId="166" fontId="6" fillId="5" borderId="25" xfId="0" applyNumberFormat="1" applyFont="1" applyFill="1" applyBorder="1" applyAlignment="1">
      <alignment vertical="center"/>
    </xf>
    <xf numFmtId="49" fontId="6" fillId="3" borderId="26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166" fontId="6" fillId="3" borderId="27" xfId="0" applyNumberFormat="1" applyFont="1" applyFill="1" applyBorder="1" applyAlignment="1">
      <alignment vertical="center"/>
    </xf>
    <xf numFmtId="49" fontId="6" fillId="5" borderId="26" xfId="0" applyNumberFormat="1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166" fontId="6" fillId="5" borderId="27" xfId="0" applyNumberFormat="1" applyFont="1" applyFill="1" applyBorder="1" applyAlignment="1">
      <alignment vertical="center"/>
    </xf>
    <xf numFmtId="49" fontId="6" fillId="5" borderId="28" xfId="0" applyNumberFormat="1" applyFont="1" applyFill="1" applyBorder="1" applyAlignment="1">
      <alignment vertical="center"/>
    </xf>
    <xf numFmtId="0" fontId="12" fillId="5" borderId="29" xfId="0" applyFont="1" applyFill="1" applyBorder="1" applyAlignment="1">
      <alignment vertical="center"/>
    </xf>
    <xf numFmtId="166" fontId="6" fillId="10" borderId="55" xfId="0" applyNumberFormat="1" applyFont="1" applyFill="1" applyBorder="1" applyAlignment="1">
      <alignment vertical="center"/>
    </xf>
    <xf numFmtId="49" fontId="0" fillId="2" borderId="19" xfId="0" applyNumberForma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166" fontId="6" fillId="2" borderId="1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49" fontId="15" fillId="2" borderId="40" xfId="0" applyNumberFormat="1" applyFont="1" applyFill="1" applyBorder="1" applyAlignment="1">
      <alignment vertical="center"/>
    </xf>
    <xf numFmtId="0" fontId="17" fillId="2" borderId="41" xfId="0" applyFont="1" applyFill="1" applyBorder="1"/>
    <xf numFmtId="0" fontId="17" fillId="2" borderId="42" xfId="0" applyFont="1" applyFill="1" applyBorder="1"/>
    <xf numFmtId="49" fontId="17" fillId="2" borderId="43" xfId="0" applyNumberFormat="1" applyFont="1" applyFill="1" applyBorder="1" applyAlignment="1">
      <alignment vertical="center"/>
    </xf>
    <xf numFmtId="0" fontId="17" fillId="2" borderId="19" xfId="0" applyFont="1" applyFill="1" applyBorder="1"/>
    <xf numFmtId="0" fontId="17" fillId="2" borderId="44" xfId="0" applyFont="1" applyFill="1" applyBorder="1"/>
    <xf numFmtId="49" fontId="17" fillId="2" borderId="45" xfId="0" applyNumberFormat="1" applyFont="1" applyFill="1" applyBorder="1" applyAlignment="1">
      <alignment vertical="center"/>
    </xf>
    <xf numFmtId="0" fontId="17" fillId="2" borderId="46" xfId="0" applyFont="1" applyFill="1" applyBorder="1"/>
    <xf numFmtId="0" fontId="17" fillId="2" borderId="47" xfId="0" applyFont="1" applyFill="1" applyBorder="1"/>
    <xf numFmtId="0" fontId="17" fillId="2" borderId="19" xfId="0" applyFont="1" applyFill="1" applyBorder="1" applyAlignment="1">
      <alignment vertical="center"/>
    </xf>
    <xf numFmtId="0" fontId="17" fillId="8" borderId="39" xfId="0" applyFont="1" applyFill="1" applyBorder="1"/>
    <xf numFmtId="0" fontId="17" fillId="6" borderId="19" xfId="0" applyFont="1" applyFill="1" applyBorder="1"/>
    <xf numFmtId="49" fontId="15" fillId="7" borderId="30" xfId="0" applyNumberFormat="1" applyFont="1" applyFill="1" applyBorder="1" applyAlignment="1">
      <alignment vertical="center"/>
    </xf>
    <xf numFmtId="49" fontId="15" fillId="7" borderId="20" xfId="0" applyNumberFormat="1" applyFont="1" applyFill="1" applyBorder="1" applyAlignment="1">
      <alignment vertical="center"/>
    </xf>
    <xf numFmtId="49" fontId="17" fillId="7" borderId="31" xfId="0" applyNumberFormat="1" applyFont="1" applyFill="1" applyBorder="1"/>
    <xf numFmtId="49" fontId="15" fillId="2" borderId="32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17" fillId="2" borderId="33" xfId="0" applyNumberFormat="1" applyFont="1" applyFill="1" applyBorder="1"/>
    <xf numFmtId="167" fontId="15" fillId="2" borderId="6" xfId="0" applyNumberFormat="1" applyFont="1" applyFill="1" applyBorder="1" applyAlignment="1">
      <alignment vertical="center"/>
    </xf>
    <xf numFmtId="0" fontId="12" fillId="6" borderId="19" xfId="0" applyFont="1" applyFill="1" applyBorder="1" applyAlignment="1">
      <alignment vertical="center"/>
    </xf>
    <xf numFmtId="49" fontId="15" fillId="7" borderId="34" xfId="0" applyNumberFormat="1" applyFont="1" applyFill="1" applyBorder="1" applyAlignment="1">
      <alignment vertical="center"/>
    </xf>
    <xf numFmtId="167" fontId="15" fillId="7" borderId="35" xfId="0" applyNumberFormat="1" applyFont="1" applyFill="1" applyBorder="1" applyAlignment="1">
      <alignment vertical="center"/>
    </xf>
    <xf numFmtId="9" fontId="15" fillId="7" borderId="36" xfId="0" applyNumberFormat="1" applyFont="1" applyFill="1" applyBorder="1" applyAlignment="1">
      <alignment vertical="center"/>
    </xf>
    <xf numFmtId="0" fontId="19" fillId="2" borderId="19" xfId="0" applyFont="1" applyFill="1" applyBorder="1" applyAlignment="1">
      <alignment vertical="center"/>
    </xf>
    <xf numFmtId="0" fontId="0" fillId="2" borderId="56" xfId="0" applyFill="1" applyBorder="1"/>
    <xf numFmtId="0" fontId="12" fillId="8" borderId="57" xfId="0" applyFont="1" applyFill="1" applyBorder="1" applyAlignment="1">
      <alignment vertical="center"/>
    </xf>
    <xf numFmtId="49" fontId="18" fillId="8" borderId="19" xfId="0" applyNumberFormat="1" applyFont="1" applyFill="1" applyBorder="1" applyAlignment="1">
      <alignment vertical="center"/>
    </xf>
    <xf numFmtId="0" fontId="12" fillId="8" borderId="19" xfId="0" applyFont="1" applyFill="1" applyBorder="1" applyAlignment="1">
      <alignment vertical="center"/>
    </xf>
    <xf numFmtId="0" fontId="12" fillId="8" borderId="58" xfId="0" applyFont="1" applyFill="1" applyBorder="1" applyAlignment="1">
      <alignment vertical="center"/>
    </xf>
    <xf numFmtId="0" fontId="12" fillId="6" borderId="57" xfId="0" applyFont="1" applyFill="1" applyBorder="1" applyAlignment="1">
      <alignment vertical="center"/>
    </xf>
    <xf numFmtId="49" fontId="15" fillId="7" borderId="48" xfId="0" applyNumberFormat="1" applyFont="1" applyFill="1" applyBorder="1" applyAlignment="1">
      <alignment vertical="center"/>
    </xf>
    <xf numFmtId="164" fontId="15" fillId="7" borderId="49" xfId="3" applyFont="1" applyFill="1" applyBorder="1" applyAlignment="1">
      <alignment vertical="center"/>
    </xf>
    <xf numFmtId="164" fontId="15" fillId="7" borderId="59" xfId="3" applyFont="1" applyFill="1" applyBorder="1" applyAlignment="1">
      <alignment vertical="center"/>
    </xf>
    <xf numFmtId="0" fontId="15" fillId="6" borderId="19" xfId="0" applyFont="1" applyFill="1" applyBorder="1" applyAlignment="1">
      <alignment vertical="center"/>
    </xf>
    <xf numFmtId="166" fontId="20" fillId="2" borderId="19" xfId="0" applyNumberFormat="1" applyFont="1" applyFill="1" applyBorder="1" applyAlignment="1">
      <alignment vertical="center"/>
    </xf>
    <xf numFmtId="167" fontId="15" fillId="7" borderId="36" xfId="0" applyNumberFormat="1" applyFont="1" applyFill="1" applyBorder="1" applyAlignment="1">
      <alignment vertical="center"/>
    </xf>
    <xf numFmtId="49" fontId="17" fillId="2" borderId="19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wrapText="1"/>
    </xf>
    <xf numFmtId="49" fontId="6" fillId="3" borderId="51" xfId="0" applyNumberFormat="1" applyFont="1" applyFill="1" applyBorder="1" applyAlignment="1">
      <alignment horizontal="center" vertical="center" wrapText="1"/>
    </xf>
    <xf numFmtId="49" fontId="6" fillId="3" borderId="51" xfId="0" applyNumberFormat="1" applyFont="1" applyFill="1" applyBorder="1" applyAlignment="1">
      <alignment horizontal="center" vertical="center"/>
    </xf>
    <xf numFmtId="168" fontId="0" fillId="0" borderId="0" xfId="0" applyNumberFormat="1"/>
    <xf numFmtId="3" fontId="1" fillId="2" borderId="50" xfId="0" applyNumberFormat="1" applyFont="1" applyFill="1" applyBorder="1" applyAlignment="1">
      <alignment horizontal="right" wrapText="1"/>
    </xf>
    <xf numFmtId="15" fontId="9" fillId="2" borderId="15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horizontal="center" vertical="center"/>
    </xf>
    <xf numFmtId="168" fontId="9" fillId="2" borderId="15" xfId="0" applyNumberFormat="1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2" xfId="0" applyFont="1" applyBorder="1" applyAlignment="1">
      <alignment horizontal="center" vertical="center"/>
    </xf>
    <xf numFmtId="3" fontId="4" fillId="0" borderId="52" xfId="0" applyNumberFormat="1" applyFont="1" applyFill="1" applyBorder="1" applyAlignment="1">
      <alignment horizontal="right" vertical="center"/>
    </xf>
    <xf numFmtId="17" fontId="4" fillId="0" borderId="52" xfId="0" applyNumberFormat="1" applyFont="1" applyFill="1" applyBorder="1" applyAlignment="1">
      <alignment horizontal="right" vertical="center"/>
    </xf>
    <xf numFmtId="169" fontId="4" fillId="0" borderId="52" xfId="2" applyNumberFormat="1" applyFont="1" applyFill="1" applyBorder="1" applyAlignment="1">
      <alignment horizontal="right" vertical="center"/>
    </xf>
    <xf numFmtId="0" fontId="4" fillId="0" borderId="52" xfId="0" applyFont="1" applyFill="1" applyBorder="1" applyAlignment="1">
      <alignment vertical="center"/>
    </xf>
    <xf numFmtId="168" fontId="4" fillId="0" borderId="52" xfId="2" applyNumberFormat="1" applyFont="1" applyBorder="1" applyAlignment="1">
      <alignment horizontal="right" vertical="center"/>
    </xf>
    <xf numFmtId="2" fontId="4" fillId="0" borderId="52" xfId="0" applyNumberFormat="1" applyFont="1" applyBorder="1" applyAlignment="1">
      <alignment horizontal="center" vertical="center"/>
    </xf>
    <xf numFmtId="3" fontId="2" fillId="3" borderId="53" xfId="0" applyNumberFormat="1" applyFont="1" applyFill="1" applyBorder="1" applyAlignment="1">
      <alignment vertical="center"/>
    </xf>
    <xf numFmtId="0" fontId="22" fillId="9" borderId="52" xfId="0" applyFont="1" applyFill="1" applyBorder="1" applyAlignment="1">
      <alignment vertical="center" wrapText="1"/>
    </xf>
    <xf numFmtId="0" fontId="4" fillId="9" borderId="52" xfId="0" applyFont="1" applyFill="1" applyBorder="1" applyAlignment="1">
      <alignment horizontal="center" vertical="center" wrapText="1"/>
    </xf>
    <xf numFmtId="164" fontId="4" fillId="9" borderId="52" xfId="3" applyFont="1" applyFill="1" applyBorder="1" applyAlignment="1">
      <alignment horizontal="center" vertical="center" wrapText="1"/>
    </xf>
    <xf numFmtId="168" fontId="4" fillId="9" borderId="52" xfId="2" applyNumberFormat="1" applyFont="1" applyFill="1" applyBorder="1" applyAlignment="1">
      <alignment horizontal="right" vertical="center" wrapText="1"/>
    </xf>
    <xf numFmtId="0" fontId="4" fillId="9" borderId="52" xfId="0" applyFont="1" applyFill="1" applyBorder="1" applyAlignment="1">
      <alignment vertical="center" wrapText="1"/>
    </xf>
    <xf numFmtId="0" fontId="4" fillId="9" borderId="52" xfId="0" applyFont="1" applyFill="1" applyBorder="1" applyAlignment="1">
      <alignment horizontal="center" vertical="center"/>
    </xf>
    <xf numFmtId="169" fontId="4" fillId="9" borderId="52" xfId="2" applyNumberFormat="1" applyFont="1" applyFill="1" applyBorder="1" applyAlignment="1">
      <alignment vertical="center"/>
    </xf>
    <xf numFmtId="168" fontId="4" fillId="9" borderId="52" xfId="2" applyNumberFormat="1" applyFont="1" applyFill="1" applyBorder="1" applyAlignment="1">
      <alignment horizontal="right" vertical="center"/>
    </xf>
    <xf numFmtId="0" fontId="22" fillId="0" borderId="52" xfId="0" applyFont="1" applyBorder="1" applyAlignment="1">
      <alignment vertical="center"/>
    </xf>
    <xf numFmtId="164" fontId="4" fillId="0" borderId="52" xfId="3" applyFont="1" applyBorder="1" applyAlignment="1">
      <alignment horizontal="center" vertical="center"/>
    </xf>
    <xf numFmtId="49" fontId="4" fillId="0" borderId="52" xfId="0" applyNumberFormat="1" applyFont="1" applyBorder="1" applyAlignment="1">
      <alignment horizontal="right" vertical="center" wrapText="1"/>
    </xf>
    <xf numFmtId="43" fontId="0" fillId="0" borderId="0" xfId="0" applyNumberFormat="1"/>
    <xf numFmtId="49" fontId="10" fillId="3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49" fontId="18" fillId="8" borderId="37" xfId="0" applyNumberFormat="1" applyFont="1" applyFill="1" applyBorder="1" applyAlignment="1">
      <alignment vertical="center"/>
    </xf>
    <xf numFmtId="0" fontId="15" fillId="8" borderId="38" xfId="0" applyFont="1" applyFill="1" applyBorder="1" applyAlignment="1">
      <alignment vertical="center"/>
    </xf>
    <xf numFmtId="49" fontId="8" fillId="3" borderId="6" xfId="0" applyNumberFormat="1" applyFont="1" applyFill="1" applyBorder="1" applyAlignment="1">
      <alignment wrapText="1"/>
    </xf>
    <xf numFmtId="0" fontId="8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6">
    <cellStyle name="Millares" xfId="2" builtinId="3"/>
    <cellStyle name="Millares [0]" xfId="3" builtinId="6"/>
    <cellStyle name="Normal" xfId="0" builtinId="0"/>
    <cellStyle name="Normal 2" xfId="1"/>
    <cellStyle name="Normal 3" xfId="4"/>
    <cellStyle name="Normal 3 2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4761</xdr:colOff>
      <xdr:row>1</xdr:row>
      <xdr:rowOff>0</xdr:rowOff>
    </xdr:from>
    <xdr:to>
      <xdr:col>6</xdr:col>
      <xdr:colOff>1143000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6" y="190500"/>
          <a:ext cx="6453189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IU97"/>
  <sheetViews>
    <sheetView tabSelected="1" topLeftCell="A4" workbookViewId="0">
      <selection activeCell="H70" sqref="H7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21.7109375" style="1" customWidth="1"/>
    <col min="8" max="8" width="14.140625" style="1" bestFit="1" customWidth="1"/>
    <col min="9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1"/>
      <c r="C8" s="22"/>
      <c r="D8" s="2"/>
      <c r="E8" s="22"/>
      <c r="F8" s="22"/>
      <c r="G8" s="22"/>
    </row>
    <row r="9" spans="1:7" ht="15" x14ac:dyDescent="0.25">
      <c r="A9" s="3"/>
      <c r="B9" s="23" t="s">
        <v>0</v>
      </c>
      <c r="C9" s="17" t="s">
        <v>88</v>
      </c>
      <c r="D9" s="24"/>
      <c r="E9" s="153" t="s">
        <v>82</v>
      </c>
      <c r="F9" s="154"/>
      <c r="G9" s="130">
        <v>60000</v>
      </c>
    </row>
    <row r="10" spans="1:7" ht="15" customHeight="1" x14ac:dyDescent="0.25">
      <c r="A10" s="3"/>
      <c r="B10" s="4" t="s">
        <v>1</v>
      </c>
      <c r="C10" s="18" t="s">
        <v>89</v>
      </c>
      <c r="D10" s="25"/>
      <c r="E10" s="155" t="s">
        <v>2</v>
      </c>
      <c r="F10" s="156"/>
      <c r="G10" s="131" t="s">
        <v>90</v>
      </c>
    </row>
    <row r="11" spans="1:7" ht="15" customHeight="1" x14ac:dyDescent="0.25">
      <c r="A11" s="3"/>
      <c r="B11" s="4" t="s">
        <v>3</v>
      </c>
      <c r="C11" s="17" t="s">
        <v>4</v>
      </c>
      <c r="D11" s="25"/>
      <c r="E11" s="155" t="s">
        <v>5</v>
      </c>
      <c r="F11" s="156"/>
      <c r="G11" s="130">
        <v>350</v>
      </c>
    </row>
    <row r="12" spans="1:7" ht="15" customHeight="1" x14ac:dyDescent="0.25">
      <c r="A12" s="3"/>
      <c r="B12" s="4" t="s">
        <v>6</v>
      </c>
      <c r="C12" s="17" t="s">
        <v>7</v>
      </c>
      <c r="D12" s="25"/>
      <c r="E12" s="15" t="s">
        <v>8</v>
      </c>
      <c r="F12" s="16"/>
      <c r="G12" s="132">
        <f>G9*G11</f>
        <v>21000000</v>
      </c>
    </row>
    <row r="13" spans="1:7" ht="15" customHeight="1" x14ac:dyDescent="0.25">
      <c r="A13" s="3"/>
      <c r="B13" s="4" t="s">
        <v>9</v>
      </c>
      <c r="C13" s="17" t="s">
        <v>10</v>
      </c>
      <c r="D13" s="25"/>
      <c r="E13" s="155" t="s">
        <v>11</v>
      </c>
      <c r="F13" s="156"/>
      <c r="G13" s="18" t="s">
        <v>91</v>
      </c>
    </row>
    <row r="14" spans="1:7" ht="15" customHeight="1" x14ac:dyDescent="0.25">
      <c r="A14" s="3"/>
      <c r="B14" s="4" t="s">
        <v>12</v>
      </c>
      <c r="C14" s="5" t="s">
        <v>68</v>
      </c>
      <c r="D14" s="25"/>
      <c r="E14" s="155" t="s">
        <v>13</v>
      </c>
      <c r="F14" s="156"/>
      <c r="G14" s="131" t="s">
        <v>92</v>
      </c>
    </row>
    <row r="15" spans="1:7" ht="15" customHeight="1" x14ac:dyDescent="0.25">
      <c r="A15" s="3"/>
      <c r="B15" s="4" t="s">
        <v>14</v>
      </c>
      <c r="C15" s="147" t="s">
        <v>114</v>
      </c>
      <c r="D15" s="25"/>
      <c r="E15" s="157" t="s">
        <v>15</v>
      </c>
      <c r="F15" s="158"/>
      <c r="G15" s="18" t="s">
        <v>93</v>
      </c>
    </row>
    <row r="16" spans="1:7" ht="12" customHeight="1" x14ac:dyDescent="0.25">
      <c r="A16" s="2"/>
      <c r="B16" s="26"/>
      <c r="C16" s="27"/>
      <c r="D16" s="28"/>
      <c r="E16" s="29"/>
      <c r="F16" s="29"/>
      <c r="G16" s="30"/>
    </row>
    <row r="17" spans="1:7" ht="12" customHeight="1" x14ac:dyDescent="0.25">
      <c r="A17" s="6"/>
      <c r="B17" s="149" t="s">
        <v>16</v>
      </c>
      <c r="C17" s="150"/>
      <c r="D17" s="150"/>
      <c r="E17" s="150"/>
      <c r="F17" s="150"/>
      <c r="G17" s="150"/>
    </row>
    <row r="18" spans="1:7" ht="12" customHeight="1" x14ac:dyDescent="0.25">
      <c r="A18" s="2"/>
      <c r="B18" s="31"/>
      <c r="C18" s="32"/>
      <c r="D18" s="32"/>
      <c r="E18" s="32"/>
      <c r="F18" s="33"/>
      <c r="G18" s="33"/>
    </row>
    <row r="19" spans="1:7" ht="12" customHeight="1" x14ac:dyDescent="0.25">
      <c r="A19" s="3"/>
      <c r="B19" s="34" t="s">
        <v>17</v>
      </c>
      <c r="C19" s="35"/>
      <c r="D19" s="36"/>
      <c r="E19" s="36"/>
      <c r="F19" s="36"/>
      <c r="G19" s="36"/>
    </row>
    <row r="20" spans="1:7" ht="24" customHeight="1" x14ac:dyDescent="0.25">
      <c r="A20" s="6"/>
      <c r="B20" s="37" t="s">
        <v>18</v>
      </c>
      <c r="C20" s="37" t="s">
        <v>19</v>
      </c>
      <c r="D20" s="37" t="s">
        <v>20</v>
      </c>
      <c r="E20" s="37" t="s">
        <v>21</v>
      </c>
      <c r="F20" s="37" t="s">
        <v>22</v>
      </c>
      <c r="G20" s="37" t="s">
        <v>23</v>
      </c>
    </row>
    <row r="21" spans="1:7" ht="15" x14ac:dyDescent="0.25">
      <c r="A21" s="6"/>
      <c r="B21" s="133" t="s">
        <v>75</v>
      </c>
      <c r="C21" s="129" t="s">
        <v>24</v>
      </c>
      <c r="D21" s="129">
        <v>25</v>
      </c>
      <c r="E21" s="129" t="s">
        <v>81</v>
      </c>
      <c r="F21" s="134">
        <v>25000</v>
      </c>
      <c r="G21" s="117">
        <f>(D21*F21)</f>
        <v>625000</v>
      </c>
    </row>
    <row r="22" spans="1:7" ht="15" x14ac:dyDescent="0.25">
      <c r="A22" s="6"/>
      <c r="B22" s="133" t="s">
        <v>94</v>
      </c>
      <c r="C22" s="129" t="s">
        <v>24</v>
      </c>
      <c r="D22" s="129">
        <v>20</v>
      </c>
      <c r="E22" s="129" t="s">
        <v>95</v>
      </c>
      <c r="F22" s="134">
        <v>25000</v>
      </c>
      <c r="G22" s="117">
        <f t="shared" ref="G22:G28" si="0">(D22*F22)</f>
        <v>500000</v>
      </c>
    </row>
    <row r="23" spans="1:7" ht="15" x14ac:dyDescent="0.25">
      <c r="A23" s="6"/>
      <c r="B23" s="133" t="s">
        <v>96</v>
      </c>
      <c r="C23" s="129" t="s">
        <v>24</v>
      </c>
      <c r="D23" s="129">
        <v>20</v>
      </c>
      <c r="E23" s="129" t="s">
        <v>95</v>
      </c>
      <c r="F23" s="134">
        <v>25000</v>
      </c>
      <c r="G23" s="117">
        <f t="shared" si="0"/>
        <v>500000</v>
      </c>
    </row>
    <row r="24" spans="1:7" ht="15" x14ac:dyDescent="0.25">
      <c r="A24" s="6"/>
      <c r="B24" s="133" t="s">
        <v>112</v>
      </c>
      <c r="C24" s="129" t="s">
        <v>24</v>
      </c>
      <c r="D24" s="129">
        <v>10</v>
      </c>
      <c r="E24" s="129" t="s">
        <v>97</v>
      </c>
      <c r="F24" s="134">
        <v>25000</v>
      </c>
      <c r="G24" s="117">
        <f t="shared" si="0"/>
        <v>250000</v>
      </c>
    </row>
    <row r="25" spans="1:7" ht="15" x14ac:dyDescent="0.25">
      <c r="A25" s="6"/>
      <c r="B25" s="133" t="s">
        <v>98</v>
      </c>
      <c r="C25" s="129" t="s">
        <v>24</v>
      </c>
      <c r="D25" s="129">
        <v>8</v>
      </c>
      <c r="E25" s="129" t="s">
        <v>99</v>
      </c>
      <c r="F25" s="134">
        <v>25000</v>
      </c>
      <c r="G25" s="117">
        <f t="shared" si="0"/>
        <v>200000</v>
      </c>
    </row>
    <row r="26" spans="1:7" ht="12.75" customHeight="1" x14ac:dyDescent="0.25">
      <c r="A26" s="6"/>
      <c r="B26" s="133" t="s">
        <v>62</v>
      </c>
      <c r="C26" s="129" t="s">
        <v>24</v>
      </c>
      <c r="D26" s="129">
        <v>50</v>
      </c>
      <c r="E26" s="129" t="s">
        <v>99</v>
      </c>
      <c r="F26" s="134">
        <v>25000</v>
      </c>
      <c r="G26" s="117">
        <f t="shared" si="0"/>
        <v>1250000</v>
      </c>
    </row>
    <row r="27" spans="1:7" ht="12.75" customHeight="1" x14ac:dyDescent="0.25">
      <c r="A27" s="6"/>
      <c r="B27" s="133" t="s">
        <v>100</v>
      </c>
      <c r="C27" s="129" t="s">
        <v>24</v>
      </c>
      <c r="D27" s="129">
        <v>12</v>
      </c>
      <c r="E27" s="129" t="s">
        <v>101</v>
      </c>
      <c r="F27" s="134">
        <v>25000</v>
      </c>
      <c r="G27" s="117">
        <f t="shared" si="0"/>
        <v>300000</v>
      </c>
    </row>
    <row r="28" spans="1:7" ht="12.75" customHeight="1" x14ac:dyDescent="0.25">
      <c r="A28" s="6"/>
      <c r="B28" s="128" t="s">
        <v>69</v>
      </c>
      <c r="C28" s="129" t="s">
        <v>24</v>
      </c>
      <c r="D28" s="129">
        <v>80</v>
      </c>
      <c r="E28" s="129" t="s">
        <v>102</v>
      </c>
      <c r="F28" s="134">
        <v>25000</v>
      </c>
      <c r="G28" s="117">
        <f t="shared" si="0"/>
        <v>2000000</v>
      </c>
    </row>
    <row r="29" spans="1:7" ht="12.75" customHeight="1" x14ac:dyDescent="0.25">
      <c r="A29" s="6"/>
      <c r="B29" s="7" t="s">
        <v>25</v>
      </c>
      <c r="C29" s="8"/>
      <c r="D29" s="8"/>
      <c r="E29" s="8"/>
      <c r="F29" s="9"/>
      <c r="G29" s="19">
        <f>SUM(G21:G28)</f>
        <v>5625000</v>
      </c>
    </row>
    <row r="30" spans="1:7" ht="12" customHeight="1" x14ac:dyDescent="0.25">
      <c r="A30" s="2"/>
      <c r="B30" s="31"/>
      <c r="C30" s="33"/>
      <c r="D30" s="33"/>
      <c r="E30" s="33"/>
      <c r="F30" s="38"/>
      <c r="G30" s="38"/>
    </row>
    <row r="31" spans="1:7" ht="12" customHeight="1" x14ac:dyDescent="0.25">
      <c r="A31" s="3"/>
      <c r="B31" s="39" t="s">
        <v>26</v>
      </c>
      <c r="C31" s="40"/>
      <c r="D31" s="41"/>
      <c r="E31" s="41"/>
      <c r="F31" s="42"/>
      <c r="G31" s="42"/>
    </row>
    <row r="32" spans="1:7" ht="24" customHeight="1" x14ac:dyDescent="0.25">
      <c r="A32" s="3"/>
      <c r="B32" s="43" t="s">
        <v>18</v>
      </c>
      <c r="C32" s="44" t="s">
        <v>19</v>
      </c>
      <c r="D32" s="44" t="s">
        <v>20</v>
      </c>
      <c r="E32" s="43" t="s">
        <v>21</v>
      </c>
      <c r="F32" s="44" t="s">
        <v>22</v>
      </c>
      <c r="G32" s="43" t="s">
        <v>23</v>
      </c>
    </row>
    <row r="33" spans="1:11" ht="12" customHeight="1" x14ac:dyDescent="0.25">
      <c r="A33" s="3"/>
      <c r="B33" s="122"/>
      <c r="C33" s="123"/>
      <c r="D33" s="124"/>
      <c r="E33" s="125"/>
      <c r="F33" s="126"/>
      <c r="G33" s="117"/>
    </row>
    <row r="34" spans="1:11" ht="12" customHeight="1" x14ac:dyDescent="0.25">
      <c r="A34" s="3"/>
      <c r="B34" s="45" t="s">
        <v>27</v>
      </c>
      <c r="C34" s="46"/>
      <c r="D34" s="46"/>
      <c r="E34" s="46"/>
      <c r="F34" s="47"/>
      <c r="G34" s="127">
        <f>SUM(G33)</f>
        <v>0</v>
      </c>
    </row>
    <row r="35" spans="1:11" ht="12" customHeight="1" x14ac:dyDescent="0.25">
      <c r="A35" s="2"/>
      <c r="B35" s="48"/>
      <c r="C35" s="49"/>
      <c r="D35" s="49"/>
      <c r="E35" s="49"/>
      <c r="F35" s="50"/>
      <c r="G35" s="50"/>
    </row>
    <row r="36" spans="1:11" ht="12" customHeight="1" x14ac:dyDescent="0.25">
      <c r="A36" s="3"/>
      <c r="B36" s="39" t="s">
        <v>28</v>
      </c>
      <c r="C36" s="40"/>
      <c r="D36" s="41"/>
      <c r="E36" s="41"/>
      <c r="F36" s="42"/>
      <c r="G36" s="42"/>
    </row>
    <row r="37" spans="1:11" ht="24" customHeight="1" x14ac:dyDescent="0.25">
      <c r="A37" s="3"/>
      <c r="B37" s="119" t="s">
        <v>18</v>
      </c>
      <c r="C37" s="119" t="s">
        <v>19</v>
      </c>
      <c r="D37" s="119" t="s">
        <v>20</v>
      </c>
      <c r="E37" s="119" t="s">
        <v>21</v>
      </c>
      <c r="F37" s="118" t="s">
        <v>22</v>
      </c>
      <c r="G37" s="119" t="s">
        <v>23</v>
      </c>
    </row>
    <row r="38" spans="1:11" ht="12.75" customHeight="1" x14ac:dyDescent="0.25">
      <c r="A38" s="10"/>
      <c r="B38" s="128" t="s">
        <v>73</v>
      </c>
      <c r="C38" s="129" t="s">
        <v>29</v>
      </c>
      <c r="D38" s="135">
        <v>0.390625</v>
      </c>
      <c r="E38" s="129" t="s">
        <v>81</v>
      </c>
      <c r="F38" s="134">
        <v>240000</v>
      </c>
      <c r="G38" s="121">
        <f t="shared" ref="G38:G40" si="1">(D38*F38)</f>
        <v>93750</v>
      </c>
      <c r="I38" s="120"/>
    </row>
    <row r="39" spans="1:11" ht="12.75" customHeight="1" x14ac:dyDescent="0.25">
      <c r="A39" s="10"/>
      <c r="B39" s="128" t="s">
        <v>74</v>
      </c>
      <c r="C39" s="129" t="s">
        <v>29</v>
      </c>
      <c r="D39" s="135">
        <v>0.26041666666666669</v>
      </c>
      <c r="E39" s="129" t="s">
        <v>81</v>
      </c>
      <c r="F39" s="134">
        <v>240000</v>
      </c>
      <c r="G39" s="121">
        <f t="shared" si="1"/>
        <v>62500.000000000007</v>
      </c>
      <c r="I39" s="120"/>
    </row>
    <row r="40" spans="1:11" ht="12.75" customHeight="1" x14ac:dyDescent="0.25">
      <c r="A40" s="10"/>
      <c r="B40" s="128" t="s">
        <v>103</v>
      </c>
      <c r="C40" s="129" t="s">
        <v>29</v>
      </c>
      <c r="D40" s="135">
        <v>0.78125</v>
      </c>
      <c r="E40" s="129" t="s">
        <v>80</v>
      </c>
      <c r="F40" s="134">
        <v>240000</v>
      </c>
      <c r="G40" s="121">
        <f t="shared" si="1"/>
        <v>187500</v>
      </c>
      <c r="I40" s="120"/>
    </row>
    <row r="41" spans="1:11" ht="12.75" customHeight="1" x14ac:dyDescent="0.25">
      <c r="A41" s="3"/>
      <c r="B41" s="12" t="s">
        <v>30</v>
      </c>
      <c r="C41" s="13"/>
      <c r="D41" s="13"/>
      <c r="E41" s="13"/>
      <c r="F41" s="14"/>
      <c r="G41" s="136">
        <f>SUM(G38:G40)</f>
        <v>343750</v>
      </c>
    </row>
    <row r="42" spans="1:11" ht="12" customHeight="1" x14ac:dyDescent="0.25">
      <c r="A42" s="2"/>
      <c r="B42" s="48"/>
      <c r="C42" s="49"/>
      <c r="D42" s="49"/>
      <c r="E42" s="49"/>
      <c r="F42" s="50"/>
      <c r="G42" s="50"/>
    </row>
    <row r="43" spans="1:11" ht="12" customHeight="1" x14ac:dyDescent="0.25">
      <c r="A43" s="3"/>
      <c r="B43" s="39" t="s">
        <v>31</v>
      </c>
      <c r="C43" s="40"/>
      <c r="D43" s="41"/>
      <c r="E43" s="41"/>
      <c r="F43" s="42"/>
      <c r="G43" s="42"/>
    </row>
    <row r="44" spans="1:11" ht="24" customHeight="1" x14ac:dyDescent="0.25">
      <c r="A44" s="3"/>
      <c r="B44" s="52" t="s">
        <v>32</v>
      </c>
      <c r="C44" s="52" t="s">
        <v>33</v>
      </c>
      <c r="D44" s="52" t="s">
        <v>34</v>
      </c>
      <c r="E44" s="52" t="s">
        <v>21</v>
      </c>
      <c r="F44" s="52" t="s">
        <v>22</v>
      </c>
      <c r="G44" s="52" t="s">
        <v>23</v>
      </c>
      <c r="K44" s="11"/>
    </row>
    <row r="45" spans="1:11" ht="12.75" customHeight="1" x14ac:dyDescent="0.25">
      <c r="A45" s="6"/>
      <c r="B45" s="137" t="s">
        <v>113</v>
      </c>
      <c r="C45" s="138" t="s">
        <v>70</v>
      </c>
      <c r="D45" s="139">
        <v>14000</v>
      </c>
      <c r="E45" s="129" t="s">
        <v>81</v>
      </c>
      <c r="F45" s="140">
        <v>250</v>
      </c>
      <c r="G45" s="117">
        <f t="shared" ref="G45:G59" si="2">(D45*F45)</f>
        <v>3500000</v>
      </c>
      <c r="K45" s="11"/>
    </row>
    <row r="46" spans="1:11" ht="12.75" customHeight="1" x14ac:dyDescent="0.25">
      <c r="A46" s="6"/>
      <c r="B46" s="137" t="s">
        <v>64</v>
      </c>
      <c r="C46" s="138"/>
      <c r="D46" s="138"/>
      <c r="E46" s="138"/>
      <c r="F46" s="140"/>
      <c r="G46" s="117"/>
    </row>
    <row r="47" spans="1:11" ht="12.75" customHeight="1" x14ac:dyDescent="0.25">
      <c r="A47" s="6"/>
      <c r="B47" s="141" t="s">
        <v>63</v>
      </c>
      <c r="C47" s="138" t="s">
        <v>39</v>
      </c>
      <c r="D47" s="138">
        <v>150</v>
      </c>
      <c r="E47" s="142" t="s">
        <v>72</v>
      </c>
      <c r="F47" s="140">
        <v>2200</v>
      </c>
      <c r="G47" s="117">
        <f t="shared" si="2"/>
        <v>330000</v>
      </c>
    </row>
    <row r="48" spans="1:11" ht="12.75" customHeight="1" x14ac:dyDescent="0.25">
      <c r="A48" s="6"/>
      <c r="B48" s="141" t="s">
        <v>104</v>
      </c>
      <c r="C48" s="138" t="s">
        <v>39</v>
      </c>
      <c r="D48" s="138">
        <v>200</v>
      </c>
      <c r="E48" s="142" t="s">
        <v>72</v>
      </c>
      <c r="F48" s="140">
        <v>1124</v>
      </c>
      <c r="G48" s="117">
        <f t="shared" si="2"/>
        <v>224800</v>
      </c>
    </row>
    <row r="49" spans="1:7" ht="12.75" customHeight="1" x14ac:dyDescent="0.25">
      <c r="A49" s="6"/>
      <c r="B49" s="141" t="s">
        <v>85</v>
      </c>
      <c r="C49" s="138" t="s">
        <v>35</v>
      </c>
      <c r="D49" s="138">
        <v>160</v>
      </c>
      <c r="E49" s="142" t="s">
        <v>72</v>
      </c>
      <c r="F49" s="140">
        <v>517</v>
      </c>
      <c r="G49" s="117">
        <f t="shared" si="2"/>
        <v>82720</v>
      </c>
    </row>
    <row r="50" spans="1:7" ht="12.75" customHeight="1" x14ac:dyDescent="0.25">
      <c r="A50" s="6"/>
      <c r="B50" s="128" t="s">
        <v>86</v>
      </c>
      <c r="C50" s="142" t="s">
        <v>39</v>
      </c>
      <c r="D50" s="142">
        <v>250</v>
      </c>
      <c r="E50" s="142" t="s">
        <v>72</v>
      </c>
      <c r="F50" s="143">
        <v>1260</v>
      </c>
      <c r="G50" s="117">
        <f t="shared" si="2"/>
        <v>315000</v>
      </c>
    </row>
    <row r="51" spans="1:7" ht="12.75" customHeight="1" x14ac:dyDescent="0.25">
      <c r="A51" s="6"/>
      <c r="B51" s="128" t="s">
        <v>78</v>
      </c>
      <c r="C51" s="142" t="s">
        <v>71</v>
      </c>
      <c r="D51" s="142">
        <v>3</v>
      </c>
      <c r="E51" s="142" t="s">
        <v>72</v>
      </c>
      <c r="F51" s="143">
        <v>6426</v>
      </c>
      <c r="G51" s="117">
        <f t="shared" si="2"/>
        <v>19278</v>
      </c>
    </row>
    <row r="52" spans="1:7" ht="12.75" customHeight="1" x14ac:dyDescent="0.25">
      <c r="A52" s="6"/>
      <c r="B52" s="145" t="s">
        <v>76</v>
      </c>
      <c r="C52" s="142"/>
      <c r="D52" s="142"/>
      <c r="E52" s="142"/>
      <c r="F52" s="144"/>
      <c r="G52" s="117"/>
    </row>
    <row r="53" spans="1:7" ht="12.75" customHeight="1" x14ac:dyDescent="0.25">
      <c r="A53" s="6"/>
      <c r="B53" s="128" t="s">
        <v>105</v>
      </c>
      <c r="C53" s="142" t="s">
        <v>71</v>
      </c>
      <c r="D53" s="142">
        <v>2</v>
      </c>
      <c r="E53" s="142" t="s">
        <v>72</v>
      </c>
      <c r="F53" s="144">
        <v>35290</v>
      </c>
      <c r="G53" s="117">
        <f t="shared" si="2"/>
        <v>70580</v>
      </c>
    </row>
    <row r="54" spans="1:7" ht="12.75" customHeight="1" x14ac:dyDescent="0.25">
      <c r="A54" s="6"/>
      <c r="B54" s="145" t="s">
        <v>106</v>
      </c>
      <c r="C54" s="142"/>
      <c r="D54" s="142"/>
      <c r="E54" s="142"/>
      <c r="F54" s="144"/>
      <c r="G54" s="117"/>
    </row>
    <row r="55" spans="1:7" ht="12.75" customHeight="1" x14ac:dyDescent="0.25">
      <c r="A55" s="6"/>
      <c r="B55" s="128" t="s">
        <v>107</v>
      </c>
      <c r="C55" s="142" t="s">
        <v>39</v>
      </c>
      <c r="D55" s="142">
        <v>8</v>
      </c>
      <c r="E55" s="142" t="s">
        <v>72</v>
      </c>
      <c r="F55" s="144">
        <v>31930</v>
      </c>
      <c r="G55" s="117">
        <f t="shared" si="2"/>
        <v>255440</v>
      </c>
    </row>
    <row r="56" spans="1:7" ht="12.75" customHeight="1" x14ac:dyDescent="0.25">
      <c r="A56" s="6"/>
      <c r="B56" s="128" t="s">
        <v>77</v>
      </c>
      <c r="C56" s="142" t="s">
        <v>39</v>
      </c>
      <c r="D56" s="142">
        <v>2.5</v>
      </c>
      <c r="E56" s="142" t="s">
        <v>72</v>
      </c>
      <c r="F56" s="144">
        <v>36510</v>
      </c>
      <c r="G56" s="117">
        <f t="shared" si="2"/>
        <v>91275</v>
      </c>
    </row>
    <row r="57" spans="1:7" ht="12.75" customHeight="1" x14ac:dyDescent="0.25">
      <c r="A57" s="6"/>
      <c r="B57" s="145" t="s">
        <v>65</v>
      </c>
      <c r="C57" s="142"/>
      <c r="D57" s="142"/>
      <c r="E57" s="142"/>
      <c r="F57" s="144"/>
      <c r="G57" s="117"/>
    </row>
    <row r="58" spans="1:7" ht="12.75" customHeight="1" x14ac:dyDescent="0.25">
      <c r="A58" s="6"/>
      <c r="B58" s="128" t="s">
        <v>87</v>
      </c>
      <c r="C58" s="142" t="s">
        <v>71</v>
      </c>
      <c r="D58" s="142">
        <v>1</v>
      </c>
      <c r="E58" s="142" t="s">
        <v>72</v>
      </c>
      <c r="F58" s="144">
        <v>78839</v>
      </c>
      <c r="G58" s="117">
        <f t="shared" si="2"/>
        <v>78839</v>
      </c>
    </row>
    <row r="59" spans="1:7" ht="12.75" customHeight="1" x14ac:dyDescent="0.25">
      <c r="A59" s="6"/>
      <c r="B59" s="128" t="s">
        <v>108</v>
      </c>
      <c r="C59" s="142" t="s">
        <v>35</v>
      </c>
      <c r="D59" s="142">
        <v>25</v>
      </c>
      <c r="E59" s="142" t="s">
        <v>72</v>
      </c>
      <c r="F59" s="144">
        <v>16000</v>
      </c>
      <c r="G59" s="117">
        <f t="shared" si="2"/>
        <v>400000</v>
      </c>
    </row>
    <row r="60" spans="1:7" ht="13.5" customHeight="1" x14ac:dyDescent="0.25">
      <c r="A60" s="3"/>
      <c r="B60" s="53" t="s">
        <v>36</v>
      </c>
      <c r="C60" s="54"/>
      <c r="D60" s="54"/>
      <c r="E60" s="54"/>
      <c r="F60" s="55"/>
      <c r="G60" s="56">
        <f>SUM(G45:G59)</f>
        <v>5367932</v>
      </c>
    </row>
    <row r="61" spans="1:7" ht="12" customHeight="1" x14ac:dyDescent="0.25">
      <c r="A61" s="2"/>
      <c r="B61" s="48"/>
      <c r="C61" s="49"/>
      <c r="D61" s="49"/>
      <c r="E61" s="57"/>
      <c r="F61" s="50"/>
      <c r="G61" s="50"/>
    </row>
    <row r="62" spans="1:7" ht="12" customHeight="1" x14ac:dyDescent="0.25">
      <c r="A62" s="3"/>
      <c r="B62" s="39" t="s">
        <v>37</v>
      </c>
      <c r="C62" s="40"/>
      <c r="D62" s="41"/>
      <c r="E62" s="41"/>
      <c r="F62" s="42"/>
      <c r="G62" s="42"/>
    </row>
    <row r="63" spans="1:7" ht="24" customHeight="1" x14ac:dyDescent="0.25">
      <c r="A63" s="3"/>
      <c r="B63" s="51" t="s">
        <v>38</v>
      </c>
      <c r="C63" s="52" t="s">
        <v>33</v>
      </c>
      <c r="D63" s="52" t="s">
        <v>34</v>
      </c>
      <c r="E63" s="51" t="s">
        <v>21</v>
      </c>
      <c r="F63" s="52" t="s">
        <v>22</v>
      </c>
      <c r="G63" s="51" t="s">
        <v>23</v>
      </c>
    </row>
    <row r="64" spans="1:7" ht="12.75" customHeight="1" x14ac:dyDescent="0.25">
      <c r="A64" s="6"/>
      <c r="B64" s="128" t="s">
        <v>109</v>
      </c>
      <c r="C64" s="129" t="s">
        <v>70</v>
      </c>
      <c r="D64" s="146">
        <v>3500</v>
      </c>
      <c r="E64" s="129" t="s">
        <v>79</v>
      </c>
      <c r="F64" s="134">
        <v>450</v>
      </c>
      <c r="G64" s="20">
        <f>(D64*F64)</f>
        <v>1575000</v>
      </c>
    </row>
    <row r="65" spans="1:8" ht="12.75" customHeight="1" x14ac:dyDescent="0.25">
      <c r="A65" s="6"/>
      <c r="B65" s="128" t="s">
        <v>110</v>
      </c>
      <c r="C65" s="129" t="s">
        <v>70</v>
      </c>
      <c r="D65" s="129">
        <v>8</v>
      </c>
      <c r="E65" s="129" t="s">
        <v>79</v>
      </c>
      <c r="F65" s="134">
        <v>5640</v>
      </c>
      <c r="G65" s="20">
        <f>(D65*F65)</f>
        <v>45120</v>
      </c>
    </row>
    <row r="66" spans="1:8" ht="13.5" customHeight="1" x14ac:dyDescent="0.25">
      <c r="A66" s="3"/>
      <c r="B66" s="58" t="s">
        <v>40</v>
      </c>
      <c r="C66" s="59"/>
      <c r="D66" s="59"/>
      <c r="E66" s="59"/>
      <c r="F66" s="60"/>
      <c r="G66" s="61">
        <f>SUM(G64:G65)</f>
        <v>1620120</v>
      </c>
    </row>
    <row r="67" spans="1:8" ht="12" customHeight="1" x14ac:dyDescent="0.25">
      <c r="A67" s="2"/>
      <c r="B67" s="62"/>
      <c r="C67" s="62"/>
      <c r="D67" s="62"/>
      <c r="E67" s="62"/>
      <c r="F67" s="63"/>
      <c r="G67" s="63"/>
    </row>
    <row r="68" spans="1:8" ht="12" customHeight="1" x14ac:dyDescent="0.25">
      <c r="A68" s="10"/>
      <c r="B68" s="64" t="s">
        <v>41</v>
      </c>
      <c r="C68" s="65"/>
      <c r="D68" s="65"/>
      <c r="E68" s="65"/>
      <c r="F68" s="65"/>
      <c r="G68" s="66">
        <f>G29+G34+G41+G60+G66</f>
        <v>12956802</v>
      </c>
    </row>
    <row r="69" spans="1:8" ht="12" customHeight="1" x14ac:dyDescent="0.25">
      <c r="A69" s="10"/>
      <c r="B69" s="67" t="s">
        <v>42</v>
      </c>
      <c r="C69" s="68"/>
      <c r="D69" s="68"/>
      <c r="E69" s="68"/>
      <c r="F69" s="68"/>
      <c r="G69" s="69">
        <f>G68*0.05</f>
        <v>647840.10000000009</v>
      </c>
    </row>
    <row r="70" spans="1:8" ht="12" customHeight="1" x14ac:dyDescent="0.25">
      <c r="A70" s="10"/>
      <c r="B70" s="70" t="s">
        <v>43</v>
      </c>
      <c r="C70" s="71"/>
      <c r="D70" s="71"/>
      <c r="E70" s="71"/>
      <c r="F70" s="71"/>
      <c r="G70" s="72">
        <f>G69+G68</f>
        <v>13604642.1</v>
      </c>
      <c r="H70" s="148"/>
    </row>
    <row r="71" spans="1:8" ht="12" customHeight="1" x14ac:dyDescent="0.25">
      <c r="A71" s="10"/>
      <c r="B71" s="67" t="s">
        <v>44</v>
      </c>
      <c r="C71" s="68"/>
      <c r="D71" s="68"/>
      <c r="E71" s="68"/>
      <c r="F71" s="68"/>
      <c r="G71" s="69">
        <f>G12</f>
        <v>21000000</v>
      </c>
    </row>
    <row r="72" spans="1:8" ht="12" customHeight="1" x14ac:dyDescent="0.25">
      <c r="A72" s="10"/>
      <c r="B72" s="73" t="s">
        <v>45</v>
      </c>
      <c r="C72" s="74"/>
      <c r="D72" s="74"/>
      <c r="E72" s="74"/>
      <c r="F72" s="74"/>
      <c r="G72" s="75">
        <f>G71-G70</f>
        <v>7395357.9000000004</v>
      </c>
    </row>
    <row r="73" spans="1:8" ht="12" customHeight="1" x14ac:dyDescent="0.25">
      <c r="A73" s="10"/>
      <c r="B73" s="76" t="s">
        <v>66</v>
      </c>
      <c r="C73" s="77"/>
      <c r="D73" s="77"/>
      <c r="E73" s="77"/>
      <c r="F73" s="77"/>
      <c r="G73" s="78"/>
    </row>
    <row r="74" spans="1:8" ht="12.75" customHeight="1" thickBot="1" x14ac:dyDescent="0.3">
      <c r="A74" s="10"/>
      <c r="B74" s="79"/>
      <c r="C74" s="77"/>
      <c r="D74" s="77"/>
      <c r="E74" s="77"/>
      <c r="F74" s="77"/>
      <c r="G74" s="78"/>
    </row>
    <row r="75" spans="1:8" ht="12" customHeight="1" x14ac:dyDescent="0.25">
      <c r="A75" s="10"/>
      <c r="B75" s="80" t="s">
        <v>67</v>
      </c>
      <c r="C75" s="81"/>
      <c r="D75" s="81"/>
      <c r="E75" s="81"/>
      <c r="F75" s="82"/>
      <c r="G75" s="78"/>
    </row>
    <row r="76" spans="1:8" ht="12" customHeight="1" x14ac:dyDescent="0.25">
      <c r="A76" s="10"/>
      <c r="B76" s="83" t="s">
        <v>46</v>
      </c>
      <c r="C76" s="84"/>
      <c r="D76" s="84"/>
      <c r="E76" s="84"/>
      <c r="F76" s="85"/>
      <c r="G76" s="78"/>
    </row>
    <row r="77" spans="1:8" ht="12" customHeight="1" x14ac:dyDescent="0.25">
      <c r="A77" s="10"/>
      <c r="B77" s="83" t="s">
        <v>47</v>
      </c>
      <c r="C77" s="84"/>
      <c r="D77" s="84"/>
      <c r="E77" s="84"/>
      <c r="F77" s="85"/>
      <c r="G77" s="78"/>
    </row>
    <row r="78" spans="1:8" ht="12" customHeight="1" x14ac:dyDescent="0.25">
      <c r="A78" s="10"/>
      <c r="B78" s="83" t="s">
        <v>48</v>
      </c>
      <c r="C78" s="84"/>
      <c r="D78" s="84"/>
      <c r="E78" s="84"/>
      <c r="F78" s="85"/>
      <c r="G78" s="78"/>
    </row>
    <row r="79" spans="1:8" ht="12" customHeight="1" x14ac:dyDescent="0.25">
      <c r="A79" s="10"/>
      <c r="B79" s="83" t="s">
        <v>49</v>
      </c>
      <c r="C79" s="84"/>
      <c r="D79" s="84"/>
      <c r="E79" s="84"/>
      <c r="F79" s="85"/>
      <c r="G79" s="78"/>
    </row>
    <row r="80" spans="1:8" ht="12" customHeight="1" x14ac:dyDescent="0.25">
      <c r="A80" s="10"/>
      <c r="B80" s="83" t="s">
        <v>50</v>
      </c>
      <c r="C80" s="84"/>
      <c r="D80" s="84"/>
      <c r="E80" s="84"/>
      <c r="F80" s="85"/>
      <c r="G80" s="78"/>
    </row>
    <row r="81" spans="1:7" ht="12.75" customHeight="1" thickBot="1" x14ac:dyDescent="0.3">
      <c r="A81" s="10"/>
      <c r="B81" s="86" t="s">
        <v>51</v>
      </c>
      <c r="C81" s="87"/>
      <c r="D81" s="87"/>
      <c r="E81" s="87"/>
      <c r="F81" s="88"/>
      <c r="G81" s="78"/>
    </row>
    <row r="82" spans="1:7" ht="12.75" customHeight="1" x14ac:dyDescent="0.25">
      <c r="A82" s="10"/>
      <c r="B82" s="89"/>
      <c r="C82" s="84"/>
      <c r="D82" s="84"/>
      <c r="E82" s="84"/>
      <c r="F82" s="84"/>
      <c r="G82" s="78"/>
    </row>
    <row r="83" spans="1:7" ht="15" customHeight="1" thickBot="1" x14ac:dyDescent="0.3">
      <c r="A83" s="10"/>
      <c r="B83" s="151" t="s">
        <v>52</v>
      </c>
      <c r="C83" s="152"/>
      <c r="D83" s="90"/>
      <c r="E83" s="91"/>
      <c r="F83" s="91"/>
      <c r="G83" s="78"/>
    </row>
    <row r="84" spans="1:7" ht="12" customHeight="1" x14ac:dyDescent="0.25">
      <c r="A84" s="10"/>
      <c r="B84" s="92" t="s">
        <v>38</v>
      </c>
      <c r="C84" s="93" t="s">
        <v>53</v>
      </c>
      <c r="D84" s="94" t="s">
        <v>54</v>
      </c>
      <c r="E84" s="91"/>
      <c r="F84" s="91"/>
      <c r="G84" s="78"/>
    </row>
    <row r="85" spans="1:7" ht="12" customHeight="1" x14ac:dyDescent="0.25">
      <c r="A85" s="10"/>
      <c r="B85" s="95" t="s">
        <v>55</v>
      </c>
      <c r="C85" s="96">
        <f>G29</f>
        <v>5625000</v>
      </c>
      <c r="D85" s="97">
        <f>(C85/C91)</f>
        <v>0.41346181389071601</v>
      </c>
      <c r="E85" s="91"/>
      <c r="F85" s="91"/>
      <c r="G85" s="78"/>
    </row>
    <row r="86" spans="1:7" ht="12" customHeight="1" x14ac:dyDescent="0.25">
      <c r="A86" s="10"/>
      <c r="B86" s="95" t="s">
        <v>56</v>
      </c>
      <c r="C86" s="96">
        <f>G34</f>
        <v>0</v>
      </c>
      <c r="D86" s="97">
        <f>(C86/C91)</f>
        <v>0</v>
      </c>
      <c r="E86" s="91"/>
      <c r="F86" s="91"/>
      <c r="G86" s="78"/>
    </row>
    <row r="87" spans="1:7" ht="12" customHeight="1" x14ac:dyDescent="0.25">
      <c r="A87" s="10"/>
      <c r="B87" s="95" t="s">
        <v>57</v>
      </c>
      <c r="C87" s="96">
        <f>G41</f>
        <v>343750</v>
      </c>
      <c r="D87" s="97">
        <f>(C87/C91)</f>
        <v>2.5267110848877092E-2</v>
      </c>
      <c r="E87" s="91"/>
      <c r="F87" s="91"/>
      <c r="G87" s="78"/>
    </row>
    <row r="88" spans="1:7" ht="12" customHeight="1" x14ac:dyDescent="0.25">
      <c r="A88" s="10"/>
      <c r="B88" s="95" t="s">
        <v>32</v>
      </c>
      <c r="C88" s="96">
        <f>G60</f>
        <v>5367932</v>
      </c>
      <c r="D88" s="97">
        <f>(C88/C91)</f>
        <v>0.39456620472213672</v>
      </c>
      <c r="E88" s="91"/>
      <c r="F88" s="91"/>
      <c r="G88" s="78"/>
    </row>
    <row r="89" spans="1:7" ht="12" customHeight="1" x14ac:dyDescent="0.25">
      <c r="A89" s="10"/>
      <c r="B89" s="95" t="s">
        <v>58</v>
      </c>
      <c r="C89" s="98">
        <f>G66</f>
        <v>1620120</v>
      </c>
      <c r="D89" s="97">
        <f>(C89/C91)</f>
        <v>0.11908582291922255</v>
      </c>
      <c r="E89" s="99"/>
      <c r="F89" s="99"/>
      <c r="G89" s="78"/>
    </row>
    <row r="90" spans="1:7" ht="12" customHeight="1" x14ac:dyDescent="0.25">
      <c r="A90" s="10"/>
      <c r="B90" s="95" t="s">
        <v>59</v>
      </c>
      <c r="C90" s="98">
        <f>G69</f>
        <v>647840.10000000009</v>
      </c>
      <c r="D90" s="97">
        <f>(C90/C91)</f>
        <v>4.761904761904763E-2</v>
      </c>
      <c r="E90" s="99"/>
      <c r="F90" s="99"/>
      <c r="G90" s="78"/>
    </row>
    <row r="91" spans="1:7" ht="12.75" customHeight="1" thickBot="1" x14ac:dyDescent="0.3">
      <c r="A91" s="10"/>
      <c r="B91" s="100" t="s">
        <v>60</v>
      </c>
      <c r="C91" s="101">
        <f>SUM(C85:C90)</f>
        <v>13604642.1</v>
      </c>
      <c r="D91" s="102">
        <f>SUM(D85:D90)</f>
        <v>1</v>
      </c>
      <c r="E91" s="99"/>
      <c r="F91" s="99"/>
      <c r="G91" s="78"/>
    </row>
    <row r="92" spans="1:7" ht="12" customHeight="1" x14ac:dyDescent="0.25">
      <c r="A92" s="10"/>
      <c r="B92" s="79"/>
      <c r="C92" s="77"/>
      <c r="D92" s="77"/>
      <c r="E92" s="77"/>
      <c r="F92" s="77"/>
      <c r="G92" s="78"/>
    </row>
    <row r="93" spans="1:7" ht="12.75" customHeight="1" x14ac:dyDescent="0.25">
      <c r="A93" s="10"/>
      <c r="B93" s="103"/>
      <c r="C93" s="77"/>
      <c r="D93" s="77"/>
      <c r="E93" s="77"/>
      <c r="F93" s="77"/>
      <c r="G93" s="78"/>
    </row>
    <row r="94" spans="1:7" ht="12" customHeight="1" thickBot="1" x14ac:dyDescent="0.3">
      <c r="A94" s="104"/>
      <c r="B94" s="105"/>
      <c r="C94" s="106" t="s">
        <v>83</v>
      </c>
      <c r="D94" s="107"/>
      <c r="E94" s="108"/>
      <c r="F94" s="109"/>
      <c r="G94" s="78"/>
    </row>
    <row r="95" spans="1:7" ht="12" customHeight="1" x14ac:dyDescent="0.25">
      <c r="A95" s="10"/>
      <c r="B95" s="110" t="s">
        <v>111</v>
      </c>
      <c r="C95" s="111">
        <v>50000</v>
      </c>
      <c r="D95" s="111">
        <v>60000</v>
      </c>
      <c r="E95" s="112">
        <v>70000</v>
      </c>
      <c r="F95" s="113"/>
      <c r="G95" s="114"/>
    </row>
    <row r="96" spans="1:7" ht="12.75" customHeight="1" thickBot="1" x14ac:dyDescent="0.3">
      <c r="A96" s="10"/>
      <c r="B96" s="100" t="s">
        <v>84</v>
      </c>
      <c r="C96" s="101">
        <f>(G70/C95)</f>
        <v>272.09284200000002</v>
      </c>
      <c r="D96" s="101">
        <f>(G70/D95)</f>
        <v>226.744035</v>
      </c>
      <c r="E96" s="115">
        <f>(G70/E95)</f>
        <v>194.35202999999998</v>
      </c>
      <c r="F96" s="113"/>
      <c r="G96" s="114"/>
    </row>
    <row r="97" spans="1:7" ht="15.6" customHeight="1" x14ac:dyDescent="0.25">
      <c r="A97" s="10"/>
      <c r="B97" s="116" t="s">
        <v>61</v>
      </c>
      <c r="C97" s="84"/>
      <c r="D97" s="84"/>
      <c r="E97" s="84"/>
      <c r="F97" s="84"/>
      <c r="G97" s="84"/>
    </row>
  </sheetData>
  <mergeCells count="8">
    <mergeCell ref="B17:G17"/>
    <mergeCell ref="B83:C83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6FB330-2E6C-4BE1-8F6B-77DB3C1926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FC953F-B990-4F0D-843C-264EFBD88E42}"/>
</file>

<file path=customXml/itemProps3.xml><?xml version="1.0" encoding="utf-8"?>
<ds:datastoreItem xmlns:ds="http://schemas.openxmlformats.org/officeDocument/2006/customXml" ds:itemID="{6D81C686-E065-4E69-8D96-6E91B40CFFF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10b82782-c0f5-416e-ae65-72e3340045c9"/>
    <ds:schemaRef ds:uri="bea4a5c6-dd9c-492d-ab53-e1e14423e944"/>
    <ds:schemaRef ds:uri="http://purl.org/dc/dcmitype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aire libre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cp:lastPrinted>2022-12-21T15:05:54Z</cp:lastPrinted>
  <dcterms:created xsi:type="dcterms:W3CDTF">2020-11-27T12:49:26Z</dcterms:created>
  <dcterms:modified xsi:type="dcterms:W3CDTF">2023-03-30T19:48:59Z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