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<sst xmlns="http://schemas.openxmlformats.org/spreadsheetml/2006/main" count="163" uniqueCount="119">
  <si>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</si>
  <si>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TOMATE  AIRE LIBRE</t>
  </si>
  <si>
    <t>RENDIMIENTO (kg./Há.)</t>
  </si>
  <si>
    <t>VARIEDAD</t>
  </si>
  <si>
    <t>MARIA ITALIA</t>
  </si>
  <si>
    <t>FECHA ESTIMADA  PRECIO VENTA</t>
  </si>
  <si>
    <t>ENERO-MARZO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</si>
  <si>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</si>
  <si>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</si>
  <si>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</si>
  <si>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</si>
  <si>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</si>
  <si>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</si>
  <si>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</si>
  <si>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</si>
  <si>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</si>
  <si>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</si>
  <si>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</si>
  <si>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</si>
  <si>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</si>
  <si>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</si>
  <si>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</si>
  <si>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</si>
  <si>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</si>
  <si>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 xml:space="preserve">N° Jornadas/HA </t>
  </si>
  <si>
    <t>Época (Mes)</t>
  </si>
  <si>
    <t xml:space="preserve"> Precio Unitario ($) </t>
  </si>
  <si>
    <t xml:space="preserve"> Sub Total ($) </t>
  </si>
  <si>
    <t>PLANTACION Y REPLANTE</t>
  </si>
  <si>
    <t>JH</t>
  </si>
  <si>
    <t>SEPT-OCTUBRE</t>
  </si>
  <si>
    <t>RIEGOS</t>
  </si>
  <si>
    <t>SEPT-ENERO</t>
  </si>
  <si>
    <t>APLICACIÓN FERTILIZ.</t>
  </si>
  <si>
    <t>SEPT-DIC.</t>
  </si>
  <si>
    <t>APLICACIÓN AGROQUIM</t>
  </si>
  <si>
    <t>COSECHA Y EMBALAJE</t>
  </si>
  <si>
    <t>ENE-MAR</t>
  </si>
  <si>
    <t>ACARREO DE INSUMOS</t>
  </si>
  <si>
    <t>Subtotal Jornadas Hombre</t>
  </si>
  <si>
    <t>JORNADAS ANIMAL</t>
  </si>
  <si>
    <t>N° Jornadas/HA</t>
  </si>
  <si>
    <t>LIMPIA CON CULTIVAD.</t>
  </si>
  <si>
    <t>JA</t>
  </si>
  <si>
    <t>SEPT-DIC</t>
  </si>
  <si>
    <t>APORCA</t>
  </si>
  <si>
    <t>Subtotal Jornadas Animal</t>
  </si>
  <si>
    <t>MAQUINARIA</t>
  </si>
  <si>
    <t>ARADURA</t>
  </si>
  <si>
    <t>AGO-SEPT</t>
  </si>
  <si>
    <t>MELGADURA</t>
  </si>
  <si>
    <t>TRAZADO ACEQUIAS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</si>
  <si>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</si>
  <si>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</si>
  <si>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</si>
  <si>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</si>
  <si>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</si>
  <si>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</si>
  <si>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</t>
  </si>
  <si>
    <t>KG</t>
  </si>
  <si>
    <t>SEPT-NOV.</t>
  </si>
  <si>
    <t>SUPERFOSFATO TRIPLE</t>
  </si>
  <si>
    <t>SEPTIEMBRE</t>
  </si>
  <si>
    <t>SULFATO DE  K</t>
  </si>
  <si>
    <t xml:space="preserve">DIC-ENE  </t>
  </si>
  <si>
    <t>SALITRE K</t>
  </si>
  <si>
    <t>INSECTICIDAS</t>
  </si>
  <si>
    <t>LT</t>
  </si>
  <si>
    <t>DIC-FEB</t>
  </si>
  <si>
    <t>FUNGUICIDAS</t>
  </si>
  <si>
    <t>NOV-FEB</t>
  </si>
  <si>
    <t>OCT-DIC.</t>
  </si>
  <si>
    <t>PLANTAS</t>
  </si>
  <si>
    <t xml:space="preserve">UN </t>
  </si>
  <si>
    <t>SEPT-OCT</t>
  </si>
  <si>
    <t>Subtotal Insumos</t>
  </si>
  <si>
    <t>OTROS</t>
  </si>
  <si>
    <t>Item</t>
  </si>
  <si>
    <t>Cantidad (Kg/l/u)</t>
  </si>
  <si>
    <t xml:space="preserve">CAJAS 3/4 </t>
  </si>
  <si>
    <t>CAJAS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</si>
  <si>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</si>
  <si>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</si>
  <si>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</si>
  <si>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</si>
  <si>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</si>
  <si>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</si>
  <si>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</si>
  <si>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</si>
  <si>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</si>
  <si>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</si>
  <si>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</si>
  <si>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</si>
  <si>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</si>
  <si>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</si>
  <si>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</si>
  <si>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</si>
  <si>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</si>
  <si>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</si>
  <si>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</si>
  <si>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</si>
  <si>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</si>
  <si>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</si>
  <si>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</si>
  <si>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</si>
  <si>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</si>
  <si>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</si>
  <si>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</si>
  <si>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</si>
  <si>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</si>
  <si>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</si>
  <si>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RASTRAJES (2)</t>
  </si>
  <si>
    <t>ENGEO 247 SC O SIMILAR</t>
  </si>
  <si>
    <t>LORBAN O SIMILAR</t>
  </si>
  <si>
    <t>STREPTO PLUS O SIMILAR</t>
  </si>
  <si>
    <t>RIDOMIL GOLD O SIMILAR</t>
  </si>
  <si>
    <t>DEL MAULE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</si>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</sst>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8" zoomScaleNormal="148" workbookViewId="0">
      <selection activeCell="C14" sqref="C14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1</v>
      </c>
      <c r="D9" s="17"/>
      <c r="E9" s="112" t="s">
        <v>2</v>
      </c>
      <c r="F9" s="113"/>
      <c r="G9" s="105">
        <v>60000</v>
      </c>
    </row>
    <row r="10" spans="1:7" ht="15" x14ac:dyDescent="0.25">
      <c r="A10" s="16"/>
      <c r="B10" s="7" t="s">
        <v>3</v>
      </c>
      <c r="C10" s="8" t="s">
        <v>4</v>
      </c>
      <c r="D10" s="18"/>
      <c r="E10" s="110" t="s">
        <v>5</v>
      </c>
      <c r="F10" s="111"/>
      <c r="G10" s="9" t="s">
        <v>6</v>
      </c>
    </row>
    <row r="11" spans="1:7" ht="15" x14ac:dyDescent="0.25">
      <c r="A11" s="16"/>
      <c r="B11" s="7" t="s">
        <v>7</v>
      </c>
      <c r="C11" s="9" t="s">
        <v>8</v>
      </c>
      <c r="D11" s="18"/>
      <c r="E11" s="110" t="s">
        <v>9</v>
      </c>
      <c r="F11" s="111"/>
      <c r="G11" s="106">
        <v>400</v>
      </c>
    </row>
    <row r="12" spans="1:7" ht="11.25" customHeight="1" x14ac:dyDescent="0.25">
      <c r="A12" s="16"/>
      <c r="B12" s="7" t="s">
        <v>10</v>
      </c>
      <c r="C12" s="118" t="s">
        <v>116</v>
      </c>
      <c r="D12" s="18"/>
      <c r="E12" s="3" t="s">
        <v>11</v>
      </c>
      <c r="F12" s="107"/>
      <c r="G12" s="95">
        <f>(G9*G11)</f>
        <v>24000000</v>
      </c>
    </row>
    <row r="13" spans="1:7" ht="15" customHeight="1" x14ac:dyDescent="0.25">
      <c r="A13" s="16"/>
      <c r="B13" s="7" t="s">
        <v>12</v>
      </c>
      <c r="C13" s="119" t="s">
        <v>117</v>
      </c>
      <c r="D13" s="18"/>
      <c r="E13" s="110" t="s">
        <v>13</v>
      </c>
      <c r="F13" s="111"/>
      <c r="G13" s="9" t="s">
        <v>14</v>
      </c>
    </row>
    <row r="14" spans="1:7" ht="38.25" x14ac:dyDescent="0.25">
      <c r="A14" s="16"/>
      <c r="B14" s="7" t="s">
        <v>15</v>
      </c>
      <c r="C14" s="119" t="s">
        <v>118</v>
      </c>
      <c r="D14" s="18"/>
      <c r="E14" s="110" t="s">
        <v>16</v>
      </c>
      <c r="F14" s="111"/>
      <c r="G14" s="9" t="s">
        <v>6</v>
      </c>
    </row>
    <row r="15" spans="1:7" ht="14.25" customHeight="1" x14ac:dyDescent="0.25">
      <c r="A15" s="16"/>
      <c r="B15" s="7" t="s">
        <v>17</v>
      </c>
      <c r="C15" s="119" t="s">
        <v>109</v>
      </c>
      <c r="D15" s="18"/>
      <c r="E15" s="114" t="s">
        <v>18</v>
      </c>
      <c r="F15" s="115"/>
      <c r="G15" s="10" t="s">
        <v>19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21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</row>
    <row r="21" spans="1:7" ht="12.75" customHeight="1" x14ac:dyDescent="0.25">
      <c r="A21" s="16"/>
      <c r="B21" s="82" t="s">
        <v>28</v>
      </c>
      <c r="C21" s="86" t="s">
        <v>29</v>
      </c>
      <c r="D21" s="100">
        <v>20</v>
      </c>
      <c r="E21" s="86" t="s">
        <v>30</v>
      </c>
      <c r="F21" s="95">
        <v>35000</v>
      </c>
      <c r="G21" s="95">
        <f>(D21*F21)</f>
        <v>700000</v>
      </c>
    </row>
    <row r="22" spans="1:7" ht="15" x14ac:dyDescent="0.25">
      <c r="A22" s="16"/>
      <c r="B22" s="3" t="s">
        <v>31</v>
      </c>
      <c r="C22" s="4" t="s">
        <v>29</v>
      </c>
      <c r="D22" s="101">
        <v>15</v>
      </c>
      <c r="E22" s="4" t="s">
        <v>32</v>
      </c>
      <c r="F22" s="95">
        <v>35000</v>
      </c>
      <c r="G22" s="102">
        <f>(D22*F22)</f>
        <v>525000</v>
      </c>
    </row>
    <row r="23" spans="1:7" ht="15" x14ac:dyDescent="0.25">
      <c r="A23" s="16"/>
      <c r="B23" s="82" t="s">
        <v>33</v>
      </c>
      <c r="C23" s="86" t="s">
        <v>29</v>
      </c>
      <c r="D23" s="100">
        <v>5</v>
      </c>
      <c r="E23" s="86" t="s">
        <v>34</v>
      </c>
      <c r="F23" s="95">
        <v>35000</v>
      </c>
      <c r="G23" s="95">
        <f t="shared" ref="G23:G26" si="0">(D23*F23)</f>
        <v>175000</v>
      </c>
    </row>
    <row r="24" spans="1:7" ht="15" x14ac:dyDescent="0.25">
      <c r="A24" s="16"/>
      <c r="B24" s="82" t="s">
        <v>35</v>
      </c>
      <c r="C24" s="86" t="s">
        <v>29</v>
      </c>
      <c r="D24" s="100">
        <v>3</v>
      </c>
      <c r="E24" s="86" t="s">
        <v>34</v>
      </c>
      <c r="F24" s="95">
        <v>35000</v>
      </c>
      <c r="G24" s="95">
        <f t="shared" si="0"/>
        <v>105000</v>
      </c>
    </row>
    <row r="25" spans="1:7" ht="15" x14ac:dyDescent="0.25">
      <c r="A25" s="16"/>
      <c r="B25" s="82" t="s">
        <v>36</v>
      </c>
      <c r="C25" s="86" t="s">
        <v>29</v>
      </c>
      <c r="D25" s="100">
        <v>50</v>
      </c>
      <c r="E25" s="86" t="s">
        <v>37</v>
      </c>
      <c r="F25" s="95">
        <v>35000</v>
      </c>
      <c r="G25" s="95">
        <f t="shared" si="0"/>
        <v>1750000</v>
      </c>
    </row>
    <row r="26" spans="1:7" ht="15" x14ac:dyDescent="0.25">
      <c r="A26" s="16"/>
      <c r="B26" s="82" t="s">
        <v>38</v>
      </c>
      <c r="C26" s="86" t="s">
        <v>29</v>
      </c>
      <c r="D26" s="100">
        <v>4</v>
      </c>
      <c r="E26" s="86" t="s">
        <v>37</v>
      </c>
      <c r="F26" s="95">
        <v>35000</v>
      </c>
      <c r="G26" s="95">
        <f t="shared" si="0"/>
        <v>140000</v>
      </c>
    </row>
    <row r="27" spans="1:7" ht="12.75" customHeight="1" x14ac:dyDescent="0.25">
      <c r="A27" s="16"/>
      <c r="B27" s="83" t="s">
        <v>39</v>
      </c>
      <c r="C27" s="92"/>
      <c r="D27" s="92"/>
      <c r="E27" s="92"/>
      <c r="F27" s="93"/>
      <c r="G27" s="89">
        <f>SUM(G21:G26)</f>
        <v>3395000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40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22</v>
      </c>
      <c r="C30" s="84" t="s">
        <v>23</v>
      </c>
      <c r="D30" s="84" t="s">
        <v>41</v>
      </c>
      <c r="E30" s="81" t="s">
        <v>25</v>
      </c>
      <c r="F30" s="84" t="s">
        <v>26</v>
      </c>
      <c r="G30" s="81" t="s">
        <v>27</v>
      </c>
    </row>
    <row r="31" spans="1:7" ht="12" customHeight="1" x14ac:dyDescent="0.25">
      <c r="A31" s="16"/>
      <c r="B31" s="96" t="s">
        <v>42</v>
      </c>
      <c r="C31" s="97" t="s">
        <v>43</v>
      </c>
      <c r="D31" s="97">
        <v>2</v>
      </c>
      <c r="E31" s="97" t="s">
        <v>44</v>
      </c>
      <c r="F31" s="98">
        <v>40000</v>
      </c>
      <c r="G31" s="98">
        <f>D31*F31</f>
        <v>80000</v>
      </c>
    </row>
    <row r="32" spans="1:7" ht="12" customHeight="1" x14ac:dyDescent="0.25">
      <c r="A32" s="16"/>
      <c r="B32" s="96" t="s">
        <v>45</v>
      </c>
      <c r="C32" s="97" t="s">
        <v>43</v>
      </c>
      <c r="D32" s="97">
        <v>2</v>
      </c>
      <c r="E32" s="97" t="s">
        <v>44</v>
      </c>
      <c r="F32" s="98">
        <v>40000</v>
      </c>
      <c r="G32" s="98">
        <f>D32*F32</f>
        <v>80000</v>
      </c>
    </row>
    <row r="33" spans="1:11" ht="12" customHeight="1" x14ac:dyDescent="0.25">
      <c r="A33" s="16"/>
      <c r="B33" s="83" t="s">
        <v>46</v>
      </c>
      <c r="C33" s="87"/>
      <c r="D33" s="87"/>
      <c r="E33" s="87"/>
      <c r="F33" s="99"/>
      <c r="G33" s="99">
        <f>SUM(G31:G32)</f>
        <v>160000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47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22</v>
      </c>
      <c r="C36" s="81" t="s">
        <v>23</v>
      </c>
      <c r="D36" s="81" t="s">
        <v>41</v>
      </c>
      <c r="E36" s="81" t="s">
        <v>25</v>
      </c>
      <c r="F36" s="84" t="s">
        <v>26</v>
      </c>
      <c r="G36" s="81" t="s">
        <v>27</v>
      </c>
    </row>
    <row r="37" spans="1:11" ht="12.75" customHeight="1" x14ac:dyDescent="0.25">
      <c r="A37" s="16"/>
      <c r="B37" s="82" t="s">
        <v>48</v>
      </c>
      <c r="C37" s="86" t="s">
        <v>110</v>
      </c>
      <c r="D37" s="94">
        <v>1</v>
      </c>
      <c r="E37" s="86" t="s">
        <v>49</v>
      </c>
      <c r="F37" s="95">
        <v>75000</v>
      </c>
      <c r="G37" s="95">
        <f t="shared" ref="G37:G40" si="1">(D37*F37)</f>
        <v>75000</v>
      </c>
    </row>
    <row r="38" spans="1:11" ht="12.75" customHeight="1" x14ac:dyDescent="0.25">
      <c r="A38" s="16"/>
      <c r="B38" s="82" t="s">
        <v>111</v>
      </c>
      <c r="C38" s="86" t="s">
        <v>110</v>
      </c>
      <c r="D38" s="94">
        <v>2</v>
      </c>
      <c r="E38" s="86" t="s">
        <v>49</v>
      </c>
      <c r="F38" s="95">
        <v>55000</v>
      </c>
      <c r="G38" s="95">
        <f t="shared" si="1"/>
        <v>110000</v>
      </c>
    </row>
    <row r="39" spans="1:11" ht="12.75" customHeight="1" x14ac:dyDescent="0.25">
      <c r="A39" s="16"/>
      <c r="B39" s="82" t="s">
        <v>50</v>
      </c>
      <c r="C39" s="86" t="s">
        <v>110</v>
      </c>
      <c r="D39" s="94">
        <v>1</v>
      </c>
      <c r="E39" s="86" t="s">
        <v>49</v>
      </c>
      <c r="F39" s="95">
        <v>25000</v>
      </c>
      <c r="G39" s="95">
        <f t="shared" si="1"/>
        <v>25000</v>
      </c>
    </row>
    <row r="40" spans="1:11" ht="12.75" customHeight="1" x14ac:dyDescent="0.25">
      <c r="A40" s="16"/>
      <c r="B40" s="82" t="s">
        <v>51</v>
      </c>
      <c r="C40" s="86" t="s">
        <v>110</v>
      </c>
      <c r="D40" s="94">
        <v>1</v>
      </c>
      <c r="E40" s="86" t="s">
        <v>49</v>
      </c>
      <c r="F40" s="95">
        <v>25000</v>
      </c>
      <c r="G40" s="95">
        <f t="shared" si="1"/>
        <v>25000</v>
      </c>
    </row>
    <row r="41" spans="1:11" ht="12.75" customHeight="1" x14ac:dyDescent="0.25">
      <c r="A41" s="16"/>
      <c r="B41" s="83" t="s">
        <v>52</v>
      </c>
      <c r="C41" s="92"/>
      <c r="D41" s="92"/>
      <c r="E41" s="92"/>
      <c r="F41" s="93"/>
      <c r="G41" s="89">
        <f>SUM(G37:G40)</f>
        <v>235000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53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54</v>
      </c>
      <c r="C44" s="84" t="s">
        <v>55</v>
      </c>
      <c r="D44" s="84" t="s">
        <v>56</v>
      </c>
      <c r="E44" s="84" t="s">
        <v>25</v>
      </c>
      <c r="F44" s="84" t="s">
        <v>26</v>
      </c>
      <c r="G44" s="84" t="s">
        <v>27</v>
      </c>
      <c r="K44" s="2"/>
    </row>
    <row r="45" spans="1:11" ht="12.75" customHeight="1" x14ac:dyDescent="0.25">
      <c r="A45" s="16"/>
      <c r="B45" s="90" t="s">
        <v>57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58</v>
      </c>
      <c r="C46" s="4" t="s">
        <v>59</v>
      </c>
      <c r="D46" s="15">
        <v>400</v>
      </c>
      <c r="E46" s="4" t="s">
        <v>60</v>
      </c>
      <c r="F46" s="11">
        <v>1000</v>
      </c>
      <c r="G46" s="12">
        <f>D46*F46</f>
        <v>400000</v>
      </c>
    </row>
    <row r="47" spans="1:11" ht="12.75" customHeight="1" x14ac:dyDescent="0.25">
      <c r="A47" s="16"/>
      <c r="B47" s="3" t="s">
        <v>61</v>
      </c>
      <c r="C47" s="5" t="s">
        <v>59</v>
      </c>
      <c r="D47" s="5">
        <v>300</v>
      </c>
      <c r="E47" s="5" t="s">
        <v>62</v>
      </c>
      <c r="F47" s="11">
        <v>1400</v>
      </c>
      <c r="G47" s="13">
        <f t="shared" ref="G47:G56" si="2">D47*F47</f>
        <v>420000</v>
      </c>
    </row>
    <row r="48" spans="1:11" ht="12.75" customHeight="1" x14ac:dyDescent="0.25">
      <c r="A48" s="16"/>
      <c r="B48" s="3" t="s">
        <v>63</v>
      </c>
      <c r="C48" s="4" t="s">
        <v>59</v>
      </c>
      <c r="D48" s="15">
        <v>350</v>
      </c>
      <c r="E48" s="5" t="s">
        <v>64</v>
      </c>
      <c r="F48" s="11">
        <v>1618</v>
      </c>
      <c r="G48" s="13">
        <f t="shared" si="2"/>
        <v>566300</v>
      </c>
    </row>
    <row r="49" spans="1:7" ht="12.75" customHeight="1" x14ac:dyDescent="0.25">
      <c r="A49" s="16"/>
      <c r="B49" s="3" t="s">
        <v>65</v>
      </c>
      <c r="C49" s="4" t="s">
        <v>59</v>
      </c>
      <c r="D49" s="15">
        <v>400</v>
      </c>
      <c r="E49" s="5" t="s">
        <v>64</v>
      </c>
      <c r="F49" s="11">
        <v>1780</v>
      </c>
      <c r="G49" s="13">
        <f t="shared" si="2"/>
        <v>712000</v>
      </c>
    </row>
    <row r="50" spans="1:7" ht="12.75" customHeight="1" x14ac:dyDescent="0.25">
      <c r="A50" s="16"/>
      <c r="B50" s="6" t="s">
        <v>66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112</v>
      </c>
      <c r="C51" s="4" t="s">
        <v>67</v>
      </c>
      <c r="D51" s="15">
        <v>2</v>
      </c>
      <c r="E51" s="4" t="s">
        <v>68</v>
      </c>
      <c r="F51" s="11">
        <v>90000</v>
      </c>
      <c r="G51" s="13">
        <f t="shared" si="2"/>
        <v>180000</v>
      </c>
    </row>
    <row r="52" spans="1:7" ht="12.75" customHeight="1" x14ac:dyDescent="0.25">
      <c r="A52" s="16"/>
      <c r="B52" s="3" t="s">
        <v>113</v>
      </c>
      <c r="C52" s="4" t="s">
        <v>59</v>
      </c>
      <c r="D52" s="15">
        <v>4</v>
      </c>
      <c r="E52" s="4" t="s">
        <v>62</v>
      </c>
      <c r="F52" s="11">
        <v>15300</v>
      </c>
      <c r="G52" s="13">
        <f t="shared" si="2"/>
        <v>61200</v>
      </c>
    </row>
    <row r="53" spans="1:7" ht="12.75" customHeight="1" x14ac:dyDescent="0.25">
      <c r="A53" s="16"/>
      <c r="B53" s="6" t="s">
        <v>69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114</v>
      </c>
      <c r="C54" s="5" t="s">
        <v>59</v>
      </c>
      <c r="D54" s="15">
        <v>3</v>
      </c>
      <c r="E54" s="4" t="s">
        <v>70</v>
      </c>
      <c r="F54" s="11">
        <v>90000</v>
      </c>
      <c r="G54" s="13">
        <f t="shared" si="2"/>
        <v>270000</v>
      </c>
    </row>
    <row r="55" spans="1:7" ht="12.75" customHeight="1" x14ac:dyDescent="0.25">
      <c r="A55" s="16"/>
      <c r="B55" s="3" t="s">
        <v>115</v>
      </c>
      <c r="C55" s="5" t="s">
        <v>59</v>
      </c>
      <c r="D55" s="5">
        <v>2.5</v>
      </c>
      <c r="E55" s="4" t="s">
        <v>71</v>
      </c>
      <c r="F55" s="11">
        <v>32800</v>
      </c>
      <c r="G55" s="13">
        <f t="shared" si="2"/>
        <v>82000</v>
      </c>
    </row>
    <row r="56" spans="1:7" ht="12.75" customHeight="1" x14ac:dyDescent="0.25">
      <c r="A56" s="16"/>
      <c r="B56" s="6" t="s">
        <v>72</v>
      </c>
      <c r="C56" s="4" t="s">
        <v>73</v>
      </c>
      <c r="D56" s="15">
        <v>25000</v>
      </c>
      <c r="E56" s="4" t="s">
        <v>74</v>
      </c>
      <c r="F56" s="11">
        <v>190</v>
      </c>
      <c r="G56" s="13">
        <f t="shared" si="2"/>
        <v>4750000</v>
      </c>
    </row>
    <row r="57" spans="1:7" ht="13.5" customHeight="1" x14ac:dyDescent="0.25">
      <c r="A57" s="16"/>
      <c r="B57" s="83" t="s">
        <v>75</v>
      </c>
      <c r="C57" s="92"/>
      <c r="D57" s="92"/>
      <c r="E57" s="92"/>
      <c r="F57" s="93"/>
      <c r="G57" s="89">
        <f>SUM(G45:G56)</f>
        <v>7441500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76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77</v>
      </c>
      <c r="C60" s="84" t="s">
        <v>55</v>
      </c>
      <c r="D60" s="84" t="s">
        <v>78</v>
      </c>
      <c r="E60" s="81" t="s">
        <v>25</v>
      </c>
      <c r="F60" s="84" t="s">
        <v>26</v>
      </c>
      <c r="G60" s="81" t="s">
        <v>27</v>
      </c>
    </row>
    <row r="61" spans="1:7" ht="12.75" customHeight="1" x14ac:dyDescent="0.25">
      <c r="A61" s="16"/>
      <c r="B61" s="82" t="s">
        <v>79</v>
      </c>
      <c r="C61" s="4" t="s">
        <v>80</v>
      </c>
      <c r="D61" s="85">
        <v>3350</v>
      </c>
      <c r="E61" s="86" t="s">
        <v>81</v>
      </c>
      <c r="F61" s="85">
        <v>600</v>
      </c>
      <c r="G61" s="85">
        <f t="shared" ref="G61" si="3">D61*F61</f>
        <v>2010000</v>
      </c>
    </row>
    <row r="62" spans="1:7" ht="13.5" customHeight="1" x14ac:dyDescent="0.25">
      <c r="A62" s="16"/>
      <c r="B62" s="83" t="s">
        <v>82</v>
      </c>
      <c r="C62" s="87"/>
      <c r="D62" s="87"/>
      <c r="E62" s="87"/>
      <c r="F62" s="88"/>
      <c r="G62" s="89">
        <f>SUM(G61:G61)</f>
        <v>2010000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83</v>
      </c>
      <c r="C64" s="71"/>
      <c r="D64" s="71"/>
      <c r="E64" s="71"/>
      <c r="F64" s="71"/>
      <c r="G64" s="72">
        <f>G27+G33+G41+G57+G62</f>
        <v>13241500</v>
      </c>
    </row>
    <row r="65" spans="1:7" ht="12" customHeight="1" x14ac:dyDescent="0.25">
      <c r="A65" s="16"/>
      <c r="B65" s="73" t="s">
        <v>84</v>
      </c>
      <c r="C65" s="25"/>
      <c r="D65" s="25"/>
      <c r="E65" s="25"/>
      <c r="F65" s="25"/>
      <c r="G65" s="74">
        <f>G64*0.05</f>
        <v>662075</v>
      </c>
    </row>
    <row r="66" spans="1:7" ht="12" customHeight="1" x14ac:dyDescent="0.25">
      <c r="A66" s="16"/>
      <c r="B66" s="75" t="s">
        <v>85</v>
      </c>
      <c r="C66" s="24"/>
      <c r="D66" s="24"/>
      <c r="E66" s="24"/>
      <c r="F66" s="24"/>
      <c r="G66" s="76">
        <f>G65+G64</f>
        <v>13903575</v>
      </c>
    </row>
    <row r="67" spans="1:7" ht="12" customHeight="1" x14ac:dyDescent="0.25">
      <c r="A67" s="16"/>
      <c r="B67" s="73" t="s">
        <v>86</v>
      </c>
      <c r="C67" s="25"/>
      <c r="D67" s="25"/>
      <c r="E67" s="25"/>
      <c r="F67" s="25"/>
      <c r="G67" s="74">
        <f>G12</f>
        <v>24000000</v>
      </c>
    </row>
    <row r="68" spans="1:7" ht="12" customHeight="1" x14ac:dyDescent="0.25">
      <c r="A68" s="16"/>
      <c r="B68" s="77" t="s">
        <v>87</v>
      </c>
      <c r="C68" s="78"/>
      <c r="D68" s="78"/>
      <c r="E68" s="78"/>
      <c r="F68" s="78"/>
      <c r="G68" s="79">
        <f>G67-G66</f>
        <v>10096425</v>
      </c>
    </row>
    <row r="69" spans="1:7" ht="12" customHeight="1" x14ac:dyDescent="0.25">
      <c r="A69" s="16"/>
      <c r="B69" s="28" t="s">
        <v>88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89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90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91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92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93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94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95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96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77</v>
      </c>
      <c r="C80" s="58" t="s">
        <v>97</v>
      </c>
      <c r="D80" s="59" t="s">
        <v>98</v>
      </c>
      <c r="E80" s="30"/>
      <c r="F80" s="37"/>
      <c r="G80" s="36"/>
    </row>
    <row r="81" spans="1:7" ht="12" customHeight="1" x14ac:dyDescent="0.25">
      <c r="A81" s="16"/>
      <c r="B81" s="60" t="s">
        <v>99</v>
      </c>
      <c r="C81" s="61">
        <f>G27</f>
        <v>3395000</v>
      </c>
      <c r="D81" s="62">
        <f>(C81/C87)</f>
        <v>0.24418180216239349</v>
      </c>
      <c r="E81" s="30"/>
      <c r="F81" s="37"/>
      <c r="G81" s="36"/>
    </row>
    <row r="82" spans="1:7" ht="12" customHeight="1" x14ac:dyDescent="0.25">
      <c r="A82" s="16"/>
      <c r="B82" s="60" t="s">
        <v>100</v>
      </c>
      <c r="C82" s="63">
        <f>G33</f>
        <v>160000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101</v>
      </c>
      <c r="C83" s="61">
        <f>G41</f>
        <v>235000</v>
      </c>
      <c r="D83" s="62">
        <f>(C83/C87)</f>
        <v>1.6902127690180402E-2</v>
      </c>
      <c r="E83" s="30"/>
      <c r="F83" s="37"/>
      <c r="G83" s="36"/>
    </row>
    <row r="84" spans="1:7" ht="12" customHeight="1" x14ac:dyDescent="0.25">
      <c r="A84" s="16"/>
      <c r="B84" s="60" t="s">
        <v>54</v>
      </c>
      <c r="C84" s="61">
        <f>G57</f>
        <v>7441500</v>
      </c>
      <c r="D84" s="62">
        <f>(C84/C87)</f>
        <v>0.53522205619777652</v>
      </c>
      <c r="E84" s="30"/>
      <c r="F84" s="37"/>
      <c r="G84" s="36"/>
    </row>
    <row r="85" spans="1:7" ht="12" customHeight="1" x14ac:dyDescent="0.25">
      <c r="A85" s="16"/>
      <c r="B85" s="60" t="s">
        <v>102</v>
      </c>
      <c r="C85" s="64">
        <f>G62</f>
        <v>2010000</v>
      </c>
      <c r="D85" s="62">
        <f>(C85/C87)</f>
        <v>0.14456713471175578</v>
      </c>
      <c r="E85" s="31"/>
      <c r="F85" s="38"/>
      <c r="G85" s="36"/>
    </row>
    <row r="86" spans="1:7" ht="12" customHeight="1" x14ac:dyDescent="0.25">
      <c r="A86" s="16"/>
      <c r="B86" s="60" t="s">
        <v>103</v>
      </c>
      <c r="C86" s="64">
        <f>G65</f>
        <v>662075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104</v>
      </c>
      <c r="C87" s="65">
        <f>SUM(C81:C86)</f>
        <v>13903575</v>
      </c>
      <c r="D87" s="66">
        <f>SUM(D81:D86)</f>
        <v>0.98849216838115384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105</v>
      </c>
      <c r="D90" s="67"/>
      <c r="E90" s="67"/>
      <c r="F90" s="38"/>
      <c r="G90" s="36"/>
    </row>
    <row r="91" spans="1:7" ht="12" customHeight="1" x14ac:dyDescent="0.25">
      <c r="A91" s="16"/>
      <c r="B91" s="57" t="s">
        <v>106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107</v>
      </c>
      <c r="C92" s="69">
        <f>(G66/C91)</f>
        <v>252.79227272727272</v>
      </c>
      <c r="D92" s="69">
        <f>(G66/D91)</f>
        <v>231.72624999999999</v>
      </c>
      <c r="E92" s="69">
        <f>(G66/E91)</f>
        <v>213.90115384615385</v>
      </c>
      <c r="F92" s="39"/>
      <c r="G92" s="40"/>
    </row>
    <row r="93" spans="1:7" ht="15.6" customHeight="1" x14ac:dyDescent="0.25">
      <c r="A93" s="16"/>
      <c r="B93" s="28" t="s">
        <v>108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2.1653543307086616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2023-02-13T15:25:52Z</cp:lastPrinted>
  <dcterms:created xsi:type="dcterms:W3CDTF">2020-11-27T12:49:26Z</dcterms:created>
  <dcterms:modified xsi:type="dcterms:W3CDTF">2023-03-21T17:51:21Z</dcterms:modified>
  <cp:category/>
  <cp:contentStatus/>
</cp:coreProperties>
</file>