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Combarbalá  2023\"/>
    </mc:Choice>
  </mc:AlternateContent>
  <bookViews>
    <workbookView xWindow="0" yWindow="0" windowWidth="25095" windowHeight="10845"/>
  </bookViews>
  <sheets>
    <sheet name="tom bajo plast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C97" i="1"/>
  <c r="B97" i="1"/>
  <c r="B88" i="1"/>
  <c r="E67" i="1"/>
  <c r="F67" i="1" s="1"/>
  <c r="E66" i="1"/>
  <c r="C66" i="1"/>
  <c r="F66" i="1" s="1"/>
  <c r="E61" i="1"/>
  <c r="F61" i="1" s="1"/>
  <c r="E60" i="1"/>
  <c r="E59" i="1"/>
  <c r="F59" i="1" s="1"/>
  <c r="E58" i="1"/>
  <c r="F57" i="1"/>
  <c r="E57" i="1"/>
  <c r="E56" i="1"/>
  <c r="F55" i="1"/>
  <c r="E55" i="1"/>
  <c r="E54" i="1"/>
  <c r="E53" i="1"/>
  <c r="F53" i="1" s="1"/>
  <c r="E52" i="1"/>
  <c r="F52" i="1" s="1"/>
  <c r="E51" i="1"/>
  <c r="F51" i="1" s="1"/>
  <c r="E50" i="1"/>
  <c r="F50" i="1" s="1"/>
  <c r="E49" i="1"/>
  <c r="F48" i="1"/>
  <c r="E48" i="1"/>
  <c r="E47" i="1"/>
  <c r="F42" i="1"/>
  <c r="F43" i="1" s="1"/>
  <c r="B89" i="1" s="1"/>
  <c r="E42" i="1"/>
  <c r="F38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E23" i="1"/>
  <c r="F23" i="1" s="1"/>
  <c r="F22" i="1"/>
  <c r="E22" i="1"/>
  <c r="E21" i="1"/>
  <c r="F21" i="1" s="1"/>
  <c r="F12" i="1"/>
  <c r="F73" i="1" s="1"/>
  <c r="F62" i="1" l="1"/>
  <c r="B90" i="1" s="1"/>
  <c r="F68" i="1"/>
  <c r="B91" i="1" s="1"/>
  <c r="F33" i="1"/>
  <c r="B87" i="1" l="1"/>
  <c r="F70" i="1"/>
  <c r="F71" i="1" s="1"/>
  <c r="F72" i="1" s="1"/>
  <c r="D98" i="1" l="1"/>
  <c r="C98" i="1"/>
  <c r="B98" i="1"/>
  <c r="F74" i="1"/>
  <c r="C87" i="1"/>
  <c r="B93" i="1"/>
  <c r="C92" i="1" l="1"/>
  <c r="C89" i="1"/>
  <c r="C90" i="1"/>
  <c r="C93" i="1" s="1"/>
  <c r="C91" i="1"/>
</calcChain>
</file>

<file path=xl/sharedStrings.xml><?xml version="1.0" encoding="utf-8"?>
<sst xmlns="http://schemas.openxmlformats.org/spreadsheetml/2006/main" count="176" uniqueCount="118">
  <si>
    <t>RUBRO O CULTIVO</t>
  </si>
  <si>
    <t>TOMATE BAJO PLÁSTICO</t>
  </si>
  <si>
    <t>RENDIMIENTO (cajón 18 kg/há)</t>
  </si>
  <si>
    <t>VARIEDAD</t>
  </si>
  <si>
    <t>Alamina</t>
  </si>
  <si>
    <t>FECHA ESTIMADA PRECIO VENTA</t>
  </si>
  <si>
    <t>Julio</t>
  </si>
  <si>
    <t>NIVEL TECNOLÓGICO</t>
  </si>
  <si>
    <t>Medio</t>
  </si>
  <si>
    <t>PRECIO ESPERADO ($/cajón 18 kg)</t>
  </si>
  <si>
    <t>REGIÓN</t>
  </si>
  <si>
    <t>Coquimbo</t>
  </si>
  <si>
    <t>INGRESO ESPERADO, con IVA ($)</t>
  </si>
  <si>
    <t>AGENCIA DE ÁREA</t>
  </si>
  <si>
    <t>Combarbalá</t>
  </si>
  <si>
    <t>DESTINO PRODUCCIÓN</t>
  </si>
  <si>
    <t>Mercado Local</t>
  </si>
  <si>
    <t>COMUNA/LOCALIDAD</t>
  </si>
  <si>
    <t>FECHA DE COSECHA</t>
  </si>
  <si>
    <t>Julio - Diciembre</t>
  </si>
  <si>
    <t>FECHA PRECIO INSUMOS</t>
  </si>
  <si>
    <t>Marzo 2023</t>
  </si>
  <si>
    <t>CONTINGENCIA</t>
  </si>
  <si>
    <t>Sequía -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</si>
  <si>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</si>
  <si>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</si>
  <si>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</si>
  <si>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</si>
  <si>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</si>
  <si>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</si>
  <si>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</si>
  <si>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</si>
  <si>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Prep, mantención almácigos</t>
  </si>
  <si>
    <t>JH</t>
  </si>
  <si>
    <t>Octubre - Enero</t>
  </si>
  <si>
    <t>Transplante</t>
  </si>
  <si>
    <t>Enero - Febrero</t>
  </si>
  <si>
    <t>Aplicación fitohormona</t>
  </si>
  <si>
    <t>Abril - Noviembre</t>
  </si>
  <si>
    <t>Aplicación pesticidas</t>
  </si>
  <si>
    <t>Enero - Diciembre</t>
  </si>
  <si>
    <t>Engarotado</t>
  </si>
  <si>
    <t>Abril - Mayo</t>
  </si>
  <si>
    <t>Poda</t>
  </si>
  <si>
    <t>Agosto - Septiembre</t>
  </si>
  <si>
    <t>Preparación de mesas</t>
  </si>
  <si>
    <t>Diciembre - Enero</t>
  </si>
  <si>
    <t>Postura de cinta</t>
  </si>
  <si>
    <t>Riego y fertilización</t>
  </si>
  <si>
    <t>Postura de acolchado</t>
  </si>
  <si>
    <t>Enero</t>
  </si>
  <si>
    <t>Cosecha y acarreo</t>
  </si>
  <si>
    <t>Selección y embalaje</t>
  </si>
  <si>
    <t>Subtotal Jornadas Hombre</t>
  </si>
  <si>
    <t>JORNADAS ANIMAL</t>
  </si>
  <si>
    <t xml:space="preserve"> </t>
  </si>
  <si>
    <t>Subtotal Jornadas Animal</t>
  </si>
  <si>
    <t>MAQUINARIA</t>
  </si>
  <si>
    <t>Preparación de suelos</t>
  </si>
  <si>
    <t>JM</t>
  </si>
  <si>
    <t>Subtotal Costo Maquinaria</t>
  </si>
  <si>
    <t>INSUMOS</t>
  </si>
  <si>
    <t>Insumos</t>
  </si>
  <si>
    <t>Unidad (Kg/l/u)</t>
  </si>
  <si>
    <t>Cantidad (Kg/l/u)</t>
  </si>
  <si>
    <t>PLANTINES</t>
  </si>
  <si>
    <t>Plantin tomate Alamina</t>
  </si>
  <si>
    <t>Un.</t>
  </si>
  <si>
    <t>Septiembre</t>
  </si>
  <si>
    <t>FERTILIZANTES</t>
  </si>
  <si>
    <t>SFT</t>
  </si>
  <si>
    <t>Kg.</t>
  </si>
  <si>
    <t>Urea</t>
  </si>
  <si>
    <t>Febrero - Noviembre</t>
  </si>
  <si>
    <t>Nitrato de potasio</t>
  </si>
  <si>
    <t>Ácido fosfórico</t>
  </si>
  <si>
    <t>FUNGICIDAS</t>
  </si>
  <si>
    <t>Bellis</t>
  </si>
  <si>
    <t>INSECTICIDAS</t>
  </si>
  <si>
    <t>Abamectina</t>
  </si>
  <si>
    <t>Lt.</t>
  </si>
  <si>
    <t>FITOHORMONA</t>
  </si>
  <si>
    <t>Rukam Kuaja</t>
  </si>
  <si>
    <t>OTROS</t>
  </si>
  <si>
    <t>Compost</t>
  </si>
  <si>
    <t>Subtotal Insumos</t>
  </si>
  <si>
    <t>Ítem</t>
  </si>
  <si>
    <t>Cajones madera</t>
  </si>
  <si>
    <t>Cajón</t>
  </si>
  <si>
    <t xml:space="preserve">Cinta gareta </t>
  </si>
  <si>
    <t>Rollo</t>
  </si>
  <si>
    <t>Subtotal Otros</t>
  </si>
  <si>
    <t>TOTAL COSTOS DIRECTOS</t>
  </si>
  <si>
    <t>Más Imprevistos (5%)</t>
  </si>
  <si>
    <t>TOTAL COSTOS</t>
  </si>
  <si>
    <t>INGRESOS ESPERADOS</t>
  </si>
  <si>
    <t>RESULTADO ECONÓMICO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</si>
  <si>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</si>
  <si>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</si>
  <si>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</si>
  <si>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Precio de Insumos corresponde a precios colocados en el predio</t>
  </si>
  <si>
    <t>3. Precio esperado por ventas corresponde a precio colocado en el domicilio del comprador, ( incluye Ingreso a Feria)</t>
  </si>
  <si>
    <t>4. Los insumos aplicados (tipo y dosis) son referenciales y deben corresponder al territorio en particular</t>
  </si>
  <si>
    <t>5. El costo de la maquinaria incluye costo del operador, combustible y arriendo de la maquinaria propiamente tal</t>
  </si>
  <si>
    <t>6. El costo de la mano de obra incluye impuestos e imposiciones</t>
  </si>
  <si>
    <t>COMPOSICIÓN COSTOS DE PRODUCCIÓN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</si>
  <si>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</si>
  <si>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</si>
  <si>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</si>
  <si>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</si>
  <si>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</si>
  <si>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</si>
  <si>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</si>
  <si>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</si>
  <si>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($/cajón 18 kg)</t>
  </si>
  <si>
    <t>Rendimiento (cajón 18 kg/há)</t>
  </si>
  <si>
    <t>Costo unitario ($/cajón 18 kg) (*)</t>
  </si>
  <si>
    <t>(*): Este valor representa el valor mínimo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</si>
</sst>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* #,##0&quot; &quot;;&quot;-&quot;* #,##0&quot; &quot;;&quot; &quot;* &quot;-&quot;??&quot; &quot;"/>
    <numFmt numFmtId="165" formatCode="#,##0.0"/>
    <numFmt numFmtId="166" formatCode="_ * #,##0.00_ ;_ * \-#,##0.00_ ;_ * &quot;-&quot;??_ ;_ @_ "/>
    <numFmt numFmtId="167" formatCode="#,##0_ ;\-#,##0\ 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0" fontId="5" fillId="0" borderId="0"/>
    <xf numFmtId="166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1" applyFont="1" applyFill="1" applyBorder="1"/>
    <xf numFmtId="0" fontId="2" fillId="2" borderId="0" xfId="1" applyFont="1" applyFill="1" applyBorder="1" applyAlignment="1">
      <alignment horizontal="right"/>
    </xf>
    <xf numFmtId="49" fontId="3" fillId="3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49" fontId="4" fillId="3" borderId="1" xfId="1" applyNumberFormat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right" vertical="center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right" vertical="center" wrapText="1"/>
    </xf>
    <xf numFmtId="49" fontId="6" fillId="0" borderId="1" xfId="2" applyNumberFormat="1" applyFont="1" applyBorder="1" applyAlignment="1">
      <alignment horizontal="right" vertical="center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49" fontId="7" fillId="3" borderId="1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49" fontId="3" fillId="5" borderId="2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 wrapText="1"/>
    </xf>
    <xf numFmtId="3" fontId="2" fillId="2" borderId="1" xfId="1" applyNumberFormat="1" applyFont="1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wrapText="1"/>
    </xf>
    <xf numFmtId="49" fontId="4" fillId="3" borderId="1" xfId="1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3" fontId="4" fillId="3" borderId="1" xfId="1" applyNumberFormat="1" applyFont="1" applyFill="1" applyBorder="1" applyAlignment="1">
      <alignment vertical="center"/>
    </xf>
    <xf numFmtId="3" fontId="2" fillId="2" borderId="0" xfId="1" applyNumberFormat="1" applyFont="1" applyFill="1" applyBorder="1"/>
    <xf numFmtId="3" fontId="2" fillId="2" borderId="0" xfId="1" applyNumberFormat="1" applyFont="1" applyFill="1" applyBorder="1" applyAlignment="1">
      <alignment horizontal="right"/>
    </xf>
    <xf numFmtId="0" fontId="2" fillId="2" borderId="0" xfId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vertical="center"/>
    </xf>
    <xf numFmtId="49" fontId="8" fillId="2" borderId="1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/>
    <xf numFmtId="49" fontId="2" fillId="2" borderId="1" xfId="1" applyNumberFormat="1" applyFont="1" applyFill="1" applyBorder="1" applyAlignment="1">
      <alignment horizontal="left"/>
    </xf>
    <xf numFmtId="49" fontId="2" fillId="2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49" fontId="8" fillId="2" borderId="1" xfId="1" applyNumberFormat="1" applyFont="1" applyFill="1" applyBorder="1" applyAlignment="1">
      <alignment horizontal="left"/>
    </xf>
    <xf numFmtId="49" fontId="4" fillId="3" borderId="2" xfId="1" applyNumberFormat="1" applyFont="1" applyFill="1" applyBorder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3" fontId="4" fillId="3" borderId="2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vertical="center"/>
    </xf>
    <xf numFmtId="167" fontId="6" fillId="0" borderId="1" xfId="3" applyNumberFormat="1" applyFont="1" applyBorder="1" applyAlignment="1">
      <alignment vertical="center"/>
    </xf>
    <xf numFmtId="0" fontId="4" fillId="3" borderId="1" xfId="1" applyFont="1" applyFill="1" applyBorder="1" applyAlignment="1">
      <alignment horizontal="right" vertical="center"/>
    </xf>
    <xf numFmtId="49" fontId="3" fillId="5" borderId="3" xfId="1" applyNumberFormat="1" applyFont="1" applyFill="1" applyBorder="1" applyAlignment="1">
      <alignment vertical="center"/>
    </xf>
    <xf numFmtId="0" fontId="3" fillId="5" borderId="3" xfId="1" applyFont="1" applyFill="1" applyBorder="1" applyAlignment="1">
      <alignment vertical="center"/>
    </xf>
    <xf numFmtId="168" fontId="3" fillId="5" borderId="3" xfId="1" applyNumberFormat="1" applyFont="1" applyFill="1" applyBorder="1" applyAlignment="1">
      <alignment vertical="center"/>
    </xf>
    <xf numFmtId="49" fontId="3" fillId="3" borderId="1" xfId="1" applyNumberFormat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168" fontId="3" fillId="3" borderId="1" xfId="1" applyNumberFormat="1" applyFont="1" applyFill="1" applyBorder="1" applyAlignment="1">
      <alignment vertical="center"/>
    </xf>
    <xf numFmtId="49" fontId="3" fillId="5" borderId="1" xfId="1" applyNumberFormat="1" applyFont="1" applyFill="1" applyBorder="1" applyAlignment="1">
      <alignment vertical="center"/>
    </xf>
    <xf numFmtId="0" fontId="3" fillId="5" borderId="1" xfId="1" applyFont="1" applyFill="1" applyBorder="1" applyAlignment="1">
      <alignment vertical="center"/>
    </xf>
    <xf numFmtId="168" fontId="3" fillId="5" borderId="1" xfId="1" applyNumberFormat="1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8" fontId="3" fillId="2" borderId="0" xfId="1" applyNumberFormat="1" applyFont="1" applyFill="1" applyBorder="1" applyAlignment="1">
      <alignment horizontal="right" vertical="center"/>
    </xf>
    <xf numFmtId="49" fontId="8" fillId="2" borderId="4" xfId="1" applyNumberFormat="1" applyFont="1" applyFill="1" applyBorder="1" applyAlignment="1">
      <alignment vertical="center"/>
    </xf>
    <xf numFmtId="0" fontId="2" fillId="2" borderId="5" xfId="1" applyFont="1" applyFill="1" applyBorder="1"/>
    <xf numFmtId="0" fontId="2" fillId="2" borderId="6" xfId="1" applyFont="1" applyFill="1" applyBorder="1"/>
    <xf numFmtId="49" fontId="2" fillId="2" borderId="7" xfId="1" applyNumberFormat="1" applyFont="1" applyFill="1" applyBorder="1" applyAlignment="1">
      <alignment vertical="center"/>
    </xf>
    <xf numFmtId="0" fontId="2" fillId="2" borderId="8" xfId="1" applyFont="1" applyFill="1" applyBorder="1"/>
    <xf numFmtId="49" fontId="2" fillId="2" borderId="9" xfId="1" applyNumberFormat="1" applyFont="1" applyFill="1" applyBorder="1" applyAlignment="1">
      <alignment vertical="center"/>
    </xf>
    <xf numFmtId="0" fontId="2" fillId="2" borderId="10" xfId="1" applyFont="1" applyFill="1" applyBorder="1"/>
    <xf numFmtId="0" fontId="2" fillId="2" borderId="11" xfId="1" applyFont="1" applyFill="1" applyBorder="1"/>
    <xf numFmtId="49" fontId="11" fillId="6" borderId="12" xfId="1" applyNumberFormat="1" applyFont="1" applyFill="1" applyBorder="1" applyAlignment="1">
      <alignment vertical="center"/>
    </xf>
    <xf numFmtId="0" fontId="8" fillId="6" borderId="13" xfId="1" applyFont="1" applyFill="1" applyBorder="1" applyAlignment="1">
      <alignment vertical="center"/>
    </xf>
    <xf numFmtId="0" fontId="2" fillId="6" borderId="14" xfId="1" applyFont="1" applyFill="1" applyBorder="1"/>
    <xf numFmtId="0" fontId="2" fillId="7" borderId="0" xfId="1" applyFont="1" applyFill="1" applyBorder="1"/>
    <xf numFmtId="49" fontId="8" fillId="8" borderId="15" xfId="1" applyNumberFormat="1" applyFont="1" applyFill="1" applyBorder="1" applyAlignment="1">
      <alignment vertical="center"/>
    </xf>
    <xf numFmtId="49" fontId="8" fillId="8" borderId="16" xfId="1" applyNumberFormat="1" applyFont="1" applyFill="1" applyBorder="1" applyAlignment="1">
      <alignment horizontal="center" vertical="center"/>
    </xf>
    <xf numFmtId="49" fontId="2" fillId="8" borderId="17" xfId="1" applyNumberFormat="1" applyFont="1" applyFill="1" applyBorder="1" applyAlignment="1">
      <alignment horizontal="center"/>
    </xf>
    <xf numFmtId="49" fontId="8" fillId="2" borderId="18" xfId="1" applyNumberFormat="1" applyFont="1" applyFill="1" applyBorder="1" applyAlignment="1">
      <alignment vertical="center"/>
    </xf>
    <xf numFmtId="3" fontId="8" fillId="2" borderId="19" xfId="1" applyNumberFormat="1" applyFont="1" applyFill="1" applyBorder="1" applyAlignment="1">
      <alignment vertical="center"/>
    </xf>
    <xf numFmtId="9" fontId="2" fillId="2" borderId="20" xfId="1" applyNumberFormat="1" applyFont="1" applyFill="1" applyBorder="1"/>
    <xf numFmtId="169" fontId="8" fillId="2" borderId="19" xfId="1" applyNumberFormat="1" applyFont="1" applyFill="1" applyBorder="1" applyAlignment="1">
      <alignment vertical="center"/>
    </xf>
    <xf numFmtId="0" fontId="3" fillId="7" borderId="0" xfId="1" applyFont="1" applyFill="1" applyBorder="1" applyAlignment="1">
      <alignment vertical="center"/>
    </xf>
    <xf numFmtId="49" fontId="8" fillId="8" borderId="21" xfId="1" applyNumberFormat="1" applyFont="1" applyFill="1" applyBorder="1" applyAlignment="1">
      <alignment vertical="center"/>
    </xf>
    <xf numFmtId="169" fontId="8" fillId="8" borderId="22" xfId="1" applyNumberFormat="1" applyFont="1" applyFill="1" applyBorder="1" applyAlignment="1">
      <alignment vertical="center"/>
    </xf>
    <xf numFmtId="9" fontId="8" fillId="8" borderId="23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49" fontId="11" fillId="6" borderId="24" xfId="1" applyNumberFormat="1" applyFont="1" applyFill="1" applyBorder="1" applyAlignment="1">
      <alignment horizontal="center" vertical="center"/>
    </xf>
    <xf numFmtId="49" fontId="11" fillId="6" borderId="25" xfId="1" applyNumberFormat="1" applyFont="1" applyFill="1" applyBorder="1" applyAlignment="1">
      <alignment horizontal="center" vertical="center"/>
    </xf>
    <xf numFmtId="49" fontId="11" fillId="6" borderId="26" xfId="1" applyNumberFormat="1" applyFont="1" applyFill="1" applyBorder="1" applyAlignment="1">
      <alignment horizontal="center" vertical="center"/>
    </xf>
    <xf numFmtId="49" fontId="8" fillId="8" borderId="27" xfId="1" applyNumberFormat="1" applyFont="1" applyFill="1" applyBorder="1" applyAlignment="1">
      <alignment vertical="center"/>
    </xf>
    <xf numFmtId="3" fontId="8" fillId="8" borderId="28" xfId="1" applyNumberFormat="1" applyFont="1" applyFill="1" applyBorder="1" applyAlignment="1">
      <alignment vertical="center"/>
    </xf>
    <xf numFmtId="3" fontId="8" fillId="8" borderId="29" xfId="1" applyNumberFormat="1" applyFont="1" applyFill="1" applyBorder="1" applyAlignment="1">
      <alignment vertical="center"/>
    </xf>
    <xf numFmtId="0" fontId="8" fillId="7" borderId="0" xfId="1" applyFont="1" applyFill="1" applyBorder="1" applyAlignment="1">
      <alignment vertical="center"/>
    </xf>
    <xf numFmtId="168" fontId="8" fillId="2" borderId="0" xfId="1" applyNumberFormat="1" applyFont="1" applyFill="1" applyBorder="1" applyAlignment="1">
      <alignment horizontal="right" vertical="center"/>
    </xf>
    <xf numFmtId="3" fontId="8" fillId="8" borderId="22" xfId="1" applyNumberFormat="1" applyFont="1" applyFill="1" applyBorder="1" applyAlignment="1">
      <alignment vertical="center"/>
    </xf>
    <xf numFmtId="3" fontId="8" fillId="8" borderId="23" xfId="1" applyNumberFormat="1" applyFont="1" applyFill="1" applyBorder="1" applyAlignment="1">
      <alignment vertical="center"/>
    </xf>
    <xf numFmtId="0" fontId="2" fillId="0" borderId="0" xfId="1" applyNumberFormat="1" applyFont="1"/>
    <xf numFmtId="0" fontId="2" fillId="0" borderId="0" xfId="1" applyNumberFormat="1" applyFont="1" applyAlignment="1">
      <alignment horizontal="right"/>
    </xf>
  </cellXfs>
  <cellStyles count="4">
    <cellStyle name="Millares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9</xdr:col>
      <xdr:colOff>43990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690199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Fichas%20Tecnicas%20Combarbal&#225;%202023-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 "/>
      <sheetName val="Bovino (carne)"/>
      <sheetName val="Queso de Cabra"/>
      <sheetName val="Ovino (carne)"/>
      <sheetName val="Nogal"/>
      <sheetName val="Tomate bajo plastico"/>
      <sheetName val="Uva de mesa"/>
    </sheetNames>
    <sheetDataSet>
      <sheetData sheetId="0">
        <row r="1">
          <cell r="A1" t="str">
            <v>Labores/Insumos</v>
          </cell>
          <cell r="B1" t="str">
            <v>Unidad</v>
          </cell>
          <cell r="C1" t="str">
            <v>Precio</v>
          </cell>
          <cell r="E1" t="str">
            <v>Otros</v>
          </cell>
          <cell r="F1" t="str">
            <v>Unidad</v>
          </cell>
          <cell r="G1" t="str">
            <v>Precio</v>
          </cell>
        </row>
        <row r="2">
          <cell r="A2" t="str">
            <v>Abamectina</v>
          </cell>
          <cell r="B2" t="str">
            <v>Lt.</v>
          </cell>
          <cell r="C2">
            <v>24900</v>
          </cell>
          <cell r="E2" t="str">
            <v>Transportes</v>
          </cell>
          <cell r="F2" t="str">
            <v>Kg.</v>
          </cell>
          <cell r="G2">
            <v>27</v>
          </cell>
        </row>
        <row r="3">
          <cell r="A3" t="str">
            <v>Acaban 050 SC</v>
          </cell>
          <cell r="B3" t="str">
            <v>Lt.</v>
          </cell>
          <cell r="C3">
            <v>105980</v>
          </cell>
          <cell r="E3" t="str">
            <v>cereal/forraje</v>
          </cell>
          <cell r="F3" t="str">
            <v>global</v>
          </cell>
          <cell r="G3">
            <v>43200</v>
          </cell>
        </row>
        <row r="4">
          <cell r="A4" t="str">
            <v>Acarreo de Cosecha</v>
          </cell>
          <cell r="B4" t="str">
            <v>JM</v>
          </cell>
          <cell r="C4">
            <v>160000</v>
          </cell>
          <cell r="E4" t="str">
            <v>Cajones madera</v>
          </cell>
          <cell r="F4" t="str">
            <v>Cajón</v>
          </cell>
          <cell r="G4">
            <v>1400</v>
          </cell>
        </row>
        <row r="5">
          <cell r="A5" t="str">
            <v>Aceite sunspray</v>
          </cell>
          <cell r="B5" t="str">
            <v>Lt.</v>
          </cell>
          <cell r="C5">
            <v>13950</v>
          </cell>
          <cell r="E5" t="str">
            <v xml:space="preserve">Cinta gareta </v>
          </cell>
          <cell r="F5" t="str">
            <v>Rollo</v>
          </cell>
          <cell r="G5">
            <v>12790</v>
          </cell>
        </row>
        <row r="6">
          <cell r="A6" t="str">
            <v>Ácido fosfórico</v>
          </cell>
          <cell r="B6" t="str">
            <v>Kg.</v>
          </cell>
          <cell r="C6">
            <v>4200</v>
          </cell>
          <cell r="E6" t="str">
            <v>Cintas de amarra</v>
          </cell>
          <cell r="F6" t="str">
            <v>Kg.</v>
          </cell>
          <cell r="G6">
            <v>4500</v>
          </cell>
        </row>
        <row r="7">
          <cell r="A7" t="str">
            <v>Alimento concentrado</v>
          </cell>
          <cell r="B7" t="str">
            <v>Sacos</v>
          </cell>
          <cell r="C7">
            <v>12000</v>
          </cell>
          <cell r="E7" t="str">
            <v>Cajón de 14 Kg</v>
          </cell>
          <cell r="F7" t="str">
            <v>Unidad</v>
          </cell>
          <cell r="G7">
            <v>1520</v>
          </cell>
        </row>
        <row r="8">
          <cell r="A8" t="str">
            <v>Amistar Top</v>
          </cell>
          <cell r="B8" t="str">
            <v>Lt.</v>
          </cell>
          <cell r="C8">
            <v>88970</v>
          </cell>
          <cell r="E8" t="str">
            <v>Transportes nogal</v>
          </cell>
          <cell r="F8" t="str">
            <v>Kg.</v>
          </cell>
          <cell r="G8">
            <v>25</v>
          </cell>
        </row>
        <row r="9">
          <cell r="A9" t="str">
            <v xml:space="preserve">Análisis foliar </v>
          </cell>
          <cell r="B9" t="str">
            <v>Unidad</v>
          </cell>
          <cell r="C9">
            <v>50000</v>
          </cell>
        </row>
        <row r="10">
          <cell r="A10" t="str">
            <v>Antiparasitarios</v>
          </cell>
          <cell r="B10" t="str">
            <v>Global</v>
          </cell>
          <cell r="C10">
            <v>5220</v>
          </cell>
        </row>
        <row r="11">
          <cell r="A11" t="str">
            <v>Aplicación agroquímicos</v>
          </cell>
          <cell r="B11" t="str">
            <v>JH</v>
          </cell>
          <cell r="C11">
            <v>22000</v>
          </cell>
        </row>
        <row r="12">
          <cell r="A12" t="str">
            <v>Aplicación de hormona de (giberelinas)</v>
          </cell>
          <cell r="B12" t="str">
            <v>JH</v>
          </cell>
          <cell r="C12">
            <v>22000</v>
          </cell>
        </row>
        <row r="13">
          <cell r="A13" t="str">
            <v>Aplicación fertilizantes</v>
          </cell>
          <cell r="B13" t="str">
            <v>JH</v>
          </cell>
          <cell r="C13">
            <v>22000</v>
          </cell>
        </row>
        <row r="14">
          <cell r="A14" t="str">
            <v>Aplicación fitohormona</v>
          </cell>
          <cell r="B14" t="str">
            <v>JH</v>
          </cell>
          <cell r="C14">
            <v>22000</v>
          </cell>
        </row>
        <row r="15">
          <cell r="A15" t="str">
            <v>Aplicación pesticidas</v>
          </cell>
          <cell r="B15" t="str">
            <v>JH</v>
          </cell>
          <cell r="C15">
            <v>22000</v>
          </cell>
        </row>
        <row r="16">
          <cell r="A16" t="str">
            <v>Aplicaciones de pesticidas</v>
          </cell>
          <cell r="B16" t="str">
            <v>JM</v>
          </cell>
          <cell r="C16">
            <v>160000</v>
          </cell>
        </row>
        <row r="17">
          <cell r="A17" t="str">
            <v>Aplicaciónes de Pesticidas</v>
          </cell>
          <cell r="B17" t="str">
            <v>JM</v>
          </cell>
          <cell r="C17">
            <v>160000</v>
          </cell>
        </row>
        <row r="18">
          <cell r="A18" t="str">
            <v>Arreglo de racimo.</v>
          </cell>
          <cell r="B18" t="str">
            <v>JH</v>
          </cell>
          <cell r="C18">
            <v>22000</v>
          </cell>
        </row>
        <row r="19">
          <cell r="A19" t="str">
            <v>Azufre mojable</v>
          </cell>
          <cell r="B19" t="str">
            <v>Kg.</v>
          </cell>
          <cell r="C19">
            <v>5800</v>
          </cell>
        </row>
        <row r="20">
          <cell r="A20" t="str">
            <v>Bellis</v>
          </cell>
          <cell r="B20" t="str">
            <v>Kg.</v>
          </cell>
          <cell r="C20">
            <v>315500</v>
          </cell>
        </row>
        <row r="21">
          <cell r="A21" t="str">
            <v>Benlate 50 WP</v>
          </cell>
          <cell r="B21" t="str">
            <v>Kg.</v>
          </cell>
          <cell r="C21">
            <v>35200</v>
          </cell>
        </row>
        <row r="22">
          <cell r="A22" t="str">
            <v>Captan 80 WP</v>
          </cell>
          <cell r="B22" t="str">
            <v>Kg.</v>
          </cell>
          <cell r="C22">
            <v>138900</v>
          </cell>
        </row>
        <row r="23">
          <cell r="A23" t="str">
            <v>cereal/forraje</v>
          </cell>
          <cell r="B23" t="str">
            <v>global</v>
          </cell>
          <cell r="C23">
            <v>43200</v>
          </cell>
        </row>
        <row r="24">
          <cell r="A24" t="str">
            <v>Compost</v>
          </cell>
          <cell r="B24" t="str">
            <v>Kg.</v>
          </cell>
          <cell r="C24">
            <v>200</v>
          </cell>
        </row>
        <row r="25">
          <cell r="A25" t="str">
            <v>Control de malezas</v>
          </cell>
          <cell r="B25" t="str">
            <v>JH</v>
          </cell>
          <cell r="C25">
            <v>22000</v>
          </cell>
        </row>
        <row r="26">
          <cell r="A26" t="str">
            <v>Cosecha</v>
          </cell>
          <cell r="B26" t="str">
            <v>JH</v>
          </cell>
          <cell r="C26">
            <v>22000</v>
          </cell>
        </row>
        <row r="27">
          <cell r="A27" t="str">
            <v>Cosecha Vid</v>
          </cell>
          <cell r="B27" t="str">
            <v>JH</v>
          </cell>
          <cell r="C27">
            <v>22000</v>
          </cell>
        </row>
        <row r="28">
          <cell r="A28" t="str">
            <v>Cosecha y acarreo</v>
          </cell>
          <cell r="B28" t="str">
            <v>JH</v>
          </cell>
          <cell r="C28">
            <v>22000</v>
          </cell>
        </row>
        <row r="29">
          <cell r="A29" t="str">
            <v>Cosechas sacar fruta y cargar a camión.</v>
          </cell>
          <cell r="B29" t="str">
            <v>JM</v>
          </cell>
          <cell r="C29">
            <v>160000</v>
          </cell>
        </row>
        <row r="30">
          <cell r="A30" t="str">
            <v>Cuajo</v>
          </cell>
          <cell r="B30" t="str">
            <v>Kg.</v>
          </cell>
          <cell r="C30">
            <v>2900</v>
          </cell>
        </row>
        <row r="31">
          <cell r="A31" t="str">
            <v>Desbrote, raleo y regulacion de carga.</v>
          </cell>
          <cell r="B31" t="str">
            <v>JH</v>
          </cell>
          <cell r="C31">
            <v>22000</v>
          </cell>
        </row>
        <row r="32">
          <cell r="A32" t="str">
            <v xml:space="preserve">Deshoje </v>
          </cell>
          <cell r="B32" t="str">
            <v>JH</v>
          </cell>
          <cell r="C32">
            <v>22000</v>
          </cell>
        </row>
        <row r="33">
          <cell r="A33" t="str">
            <v>Desuvillado</v>
          </cell>
          <cell r="B33" t="str">
            <v>JH</v>
          </cell>
          <cell r="C33">
            <v>22000</v>
          </cell>
        </row>
        <row r="34">
          <cell r="A34" t="str">
            <v>Diazinon 40 wp</v>
          </cell>
          <cell r="B34" t="str">
            <v>Lt.</v>
          </cell>
          <cell r="C34">
            <v>27200</v>
          </cell>
        </row>
        <row r="35">
          <cell r="A35" t="str">
            <v>Energía para riego</v>
          </cell>
          <cell r="B35" t="str">
            <v>Global</v>
          </cell>
          <cell r="C35">
            <v>264660</v>
          </cell>
        </row>
        <row r="36">
          <cell r="A36" t="str">
            <v>Engarotado</v>
          </cell>
          <cell r="B36" t="str">
            <v>JH</v>
          </cell>
          <cell r="C36">
            <v>22000</v>
          </cell>
        </row>
        <row r="37">
          <cell r="A37" t="str">
            <v>Ethrel, desecante</v>
          </cell>
          <cell r="B37" t="str">
            <v>Lt.</v>
          </cell>
          <cell r="C37">
            <v>102790</v>
          </cell>
        </row>
        <row r="38">
          <cell r="A38" t="str">
            <v>Fardos de alfalfa</v>
          </cell>
          <cell r="B38" t="str">
            <v xml:space="preserve">Unidad </v>
          </cell>
          <cell r="C38">
            <v>7000</v>
          </cell>
        </row>
        <row r="39">
          <cell r="A39" t="str">
            <v>Fosfimax 40 20</v>
          </cell>
          <cell r="B39" t="str">
            <v>Lt.</v>
          </cell>
          <cell r="C39">
            <v>14860</v>
          </cell>
        </row>
        <row r="40">
          <cell r="A40" t="str">
            <v>H1 2000 175 EC</v>
          </cell>
          <cell r="B40" t="str">
            <v>Lt.</v>
          </cell>
          <cell r="C40">
            <v>45000</v>
          </cell>
        </row>
        <row r="41">
          <cell r="A41" t="str">
            <v>Intrepid 240 SC</v>
          </cell>
          <cell r="B41" t="str">
            <v>Lt.</v>
          </cell>
          <cell r="C41">
            <v>125093</v>
          </cell>
        </row>
        <row r="42">
          <cell r="A42" t="str">
            <v>Karate Zeon</v>
          </cell>
          <cell r="B42" t="str">
            <v>Lt.</v>
          </cell>
          <cell r="C42">
            <v>75300</v>
          </cell>
        </row>
        <row r="43">
          <cell r="A43" t="str">
            <v>Kelpak</v>
          </cell>
          <cell r="B43" t="str">
            <v>Lt.</v>
          </cell>
          <cell r="C43">
            <v>31500</v>
          </cell>
        </row>
        <row r="44">
          <cell r="A44" t="str">
            <v>Lorsban 4 E</v>
          </cell>
          <cell r="B44" t="str">
            <v>Lt.</v>
          </cell>
          <cell r="C44">
            <v>17690</v>
          </cell>
        </row>
        <row r="45">
          <cell r="A45" t="str">
            <v>Manejo del ganado (cuidado del rebaño)</v>
          </cell>
          <cell r="B45" t="str">
            <v>JH</v>
          </cell>
          <cell r="C45">
            <v>22000</v>
          </cell>
        </row>
        <row r="46">
          <cell r="A46" t="str">
            <v>Manejo del ganado (pastoreo, esquila, etc.)</v>
          </cell>
          <cell r="B46" t="str">
            <v>JH</v>
          </cell>
          <cell r="C46">
            <v>22000</v>
          </cell>
        </row>
        <row r="47">
          <cell r="A47" t="str">
            <v>Mantencion estructura de Parronal.</v>
          </cell>
          <cell r="B47" t="str">
            <v>JH</v>
          </cell>
          <cell r="C47">
            <v>22000</v>
          </cell>
        </row>
        <row r="48">
          <cell r="A48" t="str">
            <v>Mantención y Revisión de riego</v>
          </cell>
          <cell r="B48" t="str">
            <v>JH</v>
          </cell>
          <cell r="C48">
            <v>22000</v>
          </cell>
        </row>
        <row r="49">
          <cell r="A49" t="str">
            <v>Miclobutanil 24 EC</v>
          </cell>
          <cell r="B49" t="str">
            <v>Lt.</v>
          </cell>
          <cell r="C49">
            <v>89000</v>
          </cell>
        </row>
        <row r="50">
          <cell r="A50" t="str">
            <v>Nitrato de magnesio</v>
          </cell>
          <cell r="B50" t="str">
            <v>Kg.</v>
          </cell>
          <cell r="C50">
            <v>1900</v>
          </cell>
        </row>
        <row r="51">
          <cell r="A51" t="str">
            <v>Nitrato de potasio</v>
          </cell>
          <cell r="B51" t="str">
            <v>Kg.</v>
          </cell>
          <cell r="C51">
            <v>2950</v>
          </cell>
        </row>
        <row r="52">
          <cell r="A52" t="str">
            <v>Oxicloruro de cobre ( 2 aplicaciones)</v>
          </cell>
          <cell r="B52" t="str">
            <v>Kg.</v>
          </cell>
          <cell r="C52">
            <v>10900</v>
          </cell>
        </row>
        <row r="53">
          <cell r="A53" t="str">
            <v>Plantin tomate Alamina</v>
          </cell>
          <cell r="B53" t="str">
            <v>Un.</v>
          </cell>
          <cell r="C53">
            <v>281</v>
          </cell>
        </row>
        <row r="54">
          <cell r="A54" t="str">
            <v>Poda</v>
          </cell>
          <cell r="B54" t="str">
            <v>JH</v>
          </cell>
          <cell r="C54">
            <v>22000</v>
          </cell>
        </row>
        <row r="55">
          <cell r="A55" t="str">
            <v>Poda en verde</v>
          </cell>
          <cell r="B55" t="str">
            <v>JH</v>
          </cell>
          <cell r="C55">
            <v>22000</v>
          </cell>
        </row>
        <row r="56">
          <cell r="A56" t="str">
            <v>Poda y amarra.</v>
          </cell>
          <cell r="B56" t="str">
            <v>JH</v>
          </cell>
          <cell r="C56">
            <v>22000</v>
          </cell>
        </row>
        <row r="57">
          <cell r="A57" t="str">
            <v>Poda y pintar cortes</v>
          </cell>
          <cell r="B57" t="str">
            <v>JH</v>
          </cell>
          <cell r="C57">
            <v>22000</v>
          </cell>
        </row>
        <row r="58">
          <cell r="A58" t="str">
            <v>Podexal</v>
          </cell>
          <cell r="B58" t="str">
            <v>Lt.</v>
          </cell>
          <cell r="C58">
            <v>3921</v>
          </cell>
        </row>
        <row r="59">
          <cell r="A59" t="str">
            <v>Postura de acolchado</v>
          </cell>
          <cell r="B59" t="str">
            <v>JH</v>
          </cell>
          <cell r="C59">
            <v>22000</v>
          </cell>
        </row>
        <row r="60">
          <cell r="A60" t="str">
            <v>Postura de cinta</v>
          </cell>
          <cell r="B60" t="str">
            <v>JH</v>
          </cell>
          <cell r="C60">
            <v>22000</v>
          </cell>
        </row>
        <row r="61">
          <cell r="A61" t="str">
            <v>Prep, mantención almácigos</v>
          </cell>
          <cell r="B61" t="str">
            <v>JH</v>
          </cell>
          <cell r="C61">
            <v>22000</v>
          </cell>
        </row>
        <row r="62">
          <cell r="A62" t="str">
            <v>Preparación de mesas</v>
          </cell>
          <cell r="B62" t="str">
            <v>JH</v>
          </cell>
          <cell r="C62">
            <v>22000</v>
          </cell>
        </row>
        <row r="63">
          <cell r="A63" t="str">
            <v>Preparación de suelos</v>
          </cell>
          <cell r="B63" t="str">
            <v>JM</v>
          </cell>
          <cell r="C63">
            <v>160000</v>
          </cell>
        </row>
        <row r="64">
          <cell r="A64" t="str">
            <v>Raleo</v>
          </cell>
          <cell r="B64" t="str">
            <v>JH</v>
          </cell>
          <cell r="C64">
            <v>22000</v>
          </cell>
        </row>
        <row r="65">
          <cell r="A65" t="str">
            <v xml:space="preserve">Rastraje </v>
          </cell>
          <cell r="B65" t="str">
            <v>JM</v>
          </cell>
          <cell r="C65">
            <v>160000</v>
          </cell>
        </row>
        <row r="66">
          <cell r="A66" t="str">
            <v>Retain (aborto floral)</v>
          </cell>
          <cell r="B66" t="str">
            <v>Kg.</v>
          </cell>
          <cell r="C66">
            <v>765000</v>
          </cell>
        </row>
        <row r="67">
          <cell r="A67" t="str">
            <v>Riego y fertilización</v>
          </cell>
          <cell r="B67" t="str">
            <v>JH</v>
          </cell>
          <cell r="C67">
            <v>22000</v>
          </cell>
        </row>
        <row r="68">
          <cell r="A68" t="str">
            <v>Riegos</v>
          </cell>
          <cell r="B68" t="str">
            <v>JH</v>
          </cell>
          <cell r="C68">
            <v>22000</v>
          </cell>
        </row>
        <row r="69">
          <cell r="A69" t="str">
            <v>Roundup</v>
          </cell>
          <cell r="B69" t="str">
            <v>Lt.</v>
          </cell>
          <cell r="C69">
            <v>22900</v>
          </cell>
        </row>
        <row r="70">
          <cell r="A70" t="str">
            <v>Rukam Kuaja</v>
          </cell>
          <cell r="B70" t="str">
            <v>Lt.</v>
          </cell>
          <cell r="C70">
            <v>20900</v>
          </cell>
        </row>
        <row r="71">
          <cell r="A71" t="str">
            <v>Sal fina</v>
          </cell>
          <cell r="B71" t="str">
            <v>Kg.</v>
          </cell>
          <cell r="C71">
            <v>600</v>
          </cell>
        </row>
        <row r="72">
          <cell r="A72" t="str">
            <v>Secado</v>
          </cell>
          <cell r="B72" t="str">
            <v>JH</v>
          </cell>
          <cell r="C72">
            <v>22000</v>
          </cell>
        </row>
        <row r="73">
          <cell r="A73" t="str">
            <v>Selección y embalaje</v>
          </cell>
          <cell r="B73" t="str">
            <v>JH</v>
          </cell>
          <cell r="C73">
            <v>22000</v>
          </cell>
        </row>
        <row r="74">
          <cell r="A74" t="str">
            <v>SFT</v>
          </cell>
          <cell r="B74" t="str">
            <v>Kg.</v>
          </cell>
          <cell r="C74">
            <v>830</v>
          </cell>
        </row>
        <row r="75">
          <cell r="A75" t="str">
            <v>Sulfato de Potasio</v>
          </cell>
          <cell r="B75" t="str">
            <v>Kg.</v>
          </cell>
          <cell r="C75">
            <v>1900</v>
          </cell>
        </row>
        <row r="76">
          <cell r="A76" t="str">
            <v>Transplante</v>
          </cell>
          <cell r="B76" t="str">
            <v>JH</v>
          </cell>
          <cell r="C76">
            <v>22000</v>
          </cell>
        </row>
        <row r="77">
          <cell r="A77" t="str">
            <v>Transportar la cosecha al galpón</v>
          </cell>
          <cell r="B77" t="str">
            <v>JH</v>
          </cell>
          <cell r="C77">
            <v>22000</v>
          </cell>
        </row>
        <row r="78">
          <cell r="A78" t="str">
            <v>Transportes</v>
          </cell>
          <cell r="B78" t="str">
            <v>Kg.</v>
          </cell>
          <cell r="C78">
            <v>25</v>
          </cell>
        </row>
        <row r="79">
          <cell r="A79" t="str">
            <v>Urea</v>
          </cell>
          <cell r="B79" t="str">
            <v>Kg.</v>
          </cell>
          <cell r="C79">
            <v>2200</v>
          </cell>
        </row>
        <row r="80">
          <cell r="A80" t="str">
            <v>Vertimec 018 EC</v>
          </cell>
          <cell r="B80" t="str">
            <v>Lt.</v>
          </cell>
          <cell r="C80">
            <v>28884</v>
          </cell>
        </row>
        <row r="81">
          <cell r="A81" t="str">
            <v>Winspray Miscible</v>
          </cell>
          <cell r="B81" t="str">
            <v>Lt.</v>
          </cell>
          <cell r="C81">
            <v>13100</v>
          </cell>
        </row>
        <row r="86">
          <cell r="B86" t="str">
            <v xml:space="preserve"> </v>
          </cell>
          <cell r="C86" t="str">
            <v xml:space="preserve"> </v>
          </cell>
        </row>
        <row r="92">
          <cell r="B92" t="str">
            <v xml:space="preserve"> </v>
          </cell>
          <cell r="C92" t="str">
            <v xml:space="preserve"> </v>
          </cell>
        </row>
        <row r="97">
          <cell r="B97" t="str">
            <v xml:space="preserve"> </v>
          </cell>
          <cell r="C97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workbookViewId="0">
      <selection sqref="A1:F1048576"/>
    </sheetView>
  </sheetViews>
  <sheetFormatPr baseColWidth="10" defaultRowHeight="15" x14ac:dyDescent="0.25"/>
  <cols>
    <col min="1" max="1" width="21.28515625" style="108" customWidth="1"/>
    <col min="2" max="2" width="17" style="108" customWidth="1"/>
    <col min="3" max="3" width="14.85546875" style="108" customWidth="1"/>
    <col min="4" max="4" width="14.42578125" style="108" customWidth="1"/>
    <col min="5" max="5" width="18.7109375" style="108" customWidth="1"/>
    <col min="6" max="6" width="17.140625" style="109" customWidth="1"/>
  </cols>
  <sheetData>
    <row r="1" spans="1:6" x14ac:dyDescent="0.25">
      <c r="A1" s="1"/>
      <c r="B1" s="1"/>
      <c r="C1" s="1"/>
      <c r="D1" s="1"/>
      <c r="E1" s="1"/>
      <c r="F1" s="2"/>
    </row>
    <row r="2" spans="1:6" x14ac:dyDescent="0.25">
      <c r="A2" s="1"/>
      <c r="B2" s="1"/>
      <c r="C2" s="1"/>
      <c r="D2" s="1"/>
      <c r="E2" s="1"/>
      <c r="F2" s="2"/>
    </row>
    <row r="3" spans="1:6" x14ac:dyDescent="0.25">
      <c r="A3" s="1"/>
      <c r="B3" s="1"/>
      <c r="C3" s="1"/>
      <c r="D3" s="1"/>
      <c r="E3" s="1"/>
      <c r="F3" s="2"/>
    </row>
    <row r="4" spans="1:6" x14ac:dyDescent="0.25">
      <c r="A4" s="1"/>
      <c r="B4" s="1"/>
      <c r="C4" s="1"/>
      <c r="D4" s="1"/>
      <c r="E4" s="1"/>
      <c r="F4" s="2"/>
    </row>
    <row r="5" spans="1:6" x14ac:dyDescent="0.25">
      <c r="A5" s="1"/>
      <c r="B5" s="1"/>
      <c r="C5" s="1"/>
      <c r="D5" s="1"/>
      <c r="E5" s="1"/>
      <c r="F5" s="2"/>
    </row>
    <row r="6" spans="1:6" x14ac:dyDescent="0.25">
      <c r="A6" s="1"/>
      <c r="B6" s="1"/>
      <c r="C6" s="1"/>
      <c r="D6" s="1"/>
      <c r="E6" s="1"/>
      <c r="F6" s="2"/>
    </row>
    <row r="7" spans="1:6" x14ac:dyDescent="0.25">
      <c r="A7" s="1"/>
      <c r="B7" s="1"/>
      <c r="C7" s="1"/>
      <c r="D7" s="1"/>
      <c r="E7" s="1"/>
      <c r="F7" s="2"/>
    </row>
    <row r="8" spans="1:6" x14ac:dyDescent="0.25">
      <c r="A8" s="1"/>
      <c r="B8" s="1"/>
      <c r="C8" s="1"/>
      <c r="D8" s="1"/>
      <c r="E8" s="1"/>
      <c r="F8" s="2"/>
    </row>
    <row r="9" spans="1:6" x14ac:dyDescent="0.25">
      <c r="A9" s="3" t="s">
        <v>0</v>
      </c>
      <c r="B9" s="4" t="s">
        <v>1</v>
      </c>
      <c r="C9" s="5"/>
      <c r="D9" s="6" t="s">
        <v>2</v>
      </c>
      <c r="E9" s="7"/>
      <c r="F9" s="8">
        <v>8000</v>
      </c>
    </row>
    <row r="10" spans="1:6" x14ac:dyDescent="0.25">
      <c r="A10" s="9" t="s">
        <v>3</v>
      </c>
      <c r="B10" s="10" t="s">
        <v>4</v>
      </c>
      <c r="C10" s="1"/>
      <c r="D10" s="11" t="s">
        <v>5</v>
      </c>
      <c r="E10" s="12"/>
      <c r="F10" s="4" t="s">
        <v>6</v>
      </c>
    </row>
    <row r="11" spans="1:6" x14ac:dyDescent="0.25">
      <c r="A11" s="9" t="s">
        <v>7</v>
      </c>
      <c r="B11" s="4" t="s">
        <v>8</v>
      </c>
      <c r="C11" s="1"/>
      <c r="D11" s="11" t="s">
        <v>9</v>
      </c>
      <c r="E11" s="12"/>
      <c r="F11" s="8">
        <v>6500</v>
      </c>
    </row>
    <row r="12" spans="1:6" x14ac:dyDescent="0.25">
      <c r="A12" s="9" t="s">
        <v>10</v>
      </c>
      <c r="B12" s="10" t="s">
        <v>11</v>
      </c>
      <c r="C12" s="1"/>
      <c r="D12" s="13" t="s">
        <v>12</v>
      </c>
      <c r="E12" s="14"/>
      <c r="F12" s="15">
        <f>F9*F11</f>
        <v>52000000</v>
      </c>
    </row>
    <row r="13" spans="1:6" x14ac:dyDescent="0.25">
      <c r="A13" s="9" t="s">
        <v>13</v>
      </c>
      <c r="B13" s="4" t="s">
        <v>14</v>
      </c>
      <c r="C13" s="1"/>
      <c r="D13" s="11" t="s">
        <v>15</v>
      </c>
      <c r="E13" s="12"/>
      <c r="F13" s="4" t="s">
        <v>16</v>
      </c>
    </row>
    <row r="14" spans="1:6" x14ac:dyDescent="0.25">
      <c r="A14" s="9" t="s">
        <v>17</v>
      </c>
      <c r="B14" s="4" t="s">
        <v>14</v>
      </c>
      <c r="C14" s="1"/>
      <c r="D14" s="11" t="s">
        <v>18</v>
      </c>
      <c r="E14" s="12"/>
      <c r="F14" s="4" t="s">
        <v>19</v>
      </c>
    </row>
    <row r="15" spans="1:6" x14ac:dyDescent="0.25">
      <c r="A15" s="9" t="s">
        <v>20</v>
      </c>
      <c r="B15" s="16" t="s">
        <v>21</v>
      </c>
      <c r="C15" s="1"/>
      <c r="D15" s="17" t="s">
        <v>22</v>
      </c>
      <c r="E15" s="18"/>
      <c r="F15" s="10" t="s">
        <v>23</v>
      </c>
    </row>
    <row r="16" spans="1:6" x14ac:dyDescent="0.25">
      <c r="A16" s="1"/>
      <c r="B16" s="1"/>
      <c r="C16" s="1"/>
      <c r="D16" s="1"/>
      <c r="E16" s="1"/>
      <c r="F16" s="2"/>
    </row>
    <row r="17" spans="1:6" x14ac:dyDescent="0.25">
      <c r="A17" s="19" t="s">
        <v>24</v>
      </c>
      <c r="B17" s="20"/>
      <c r="C17" s="20"/>
      <c r="D17" s="20"/>
      <c r="E17" s="20"/>
      <c r="F17" s="20"/>
    </row>
    <row r="18" spans="1:6" x14ac:dyDescent="0.25">
      <c r="A18" s="1"/>
      <c r="B18" s="1"/>
      <c r="C18" s="1"/>
      <c r="D18" s="1"/>
      <c r="E18" s="1"/>
      <c r="F18" s="2"/>
    </row>
    <row r="19" spans="1:6" x14ac:dyDescent="0.25">
      <c r="A19" s="21" t="s">
        <v>25</v>
      </c>
      <c r="B19" s="5"/>
      <c r="C19" s="5"/>
      <c r="D19" s="5"/>
      <c r="E19" s="5"/>
      <c r="F19" s="22"/>
    </row>
    <row r="20" spans="1:6" x14ac:dyDescent="0.25">
      <c r="A20" s="23" t="s">
        <v>26</v>
      </c>
      <c r="B20" s="23" t="s">
        <v>27</v>
      </c>
      <c r="C20" s="23" t="s">
        <v>28</v>
      </c>
      <c r="D20" s="23" t="s">
        <v>29</v>
      </c>
      <c r="E20" s="23" t="s">
        <v>30</v>
      </c>
      <c r="F20" s="23" t="s">
        <v>31</v>
      </c>
    </row>
    <row r="21" spans="1:6" x14ac:dyDescent="0.25">
      <c r="A21" s="24" t="s">
        <v>32</v>
      </c>
      <c r="B21" s="25" t="s">
        <v>33</v>
      </c>
      <c r="C21" s="26">
        <v>50</v>
      </c>
      <c r="D21" s="25" t="s">
        <v>34</v>
      </c>
      <c r="E21" s="27">
        <f>VLOOKUP(A21,'[1]Lista de precios '!A:C,3,0)</f>
        <v>22000</v>
      </c>
      <c r="F21" s="28">
        <f>C21*E21</f>
        <v>1100000</v>
      </c>
    </row>
    <row r="22" spans="1:6" x14ac:dyDescent="0.25">
      <c r="A22" s="24" t="s">
        <v>35</v>
      </c>
      <c r="B22" s="29" t="s">
        <v>33</v>
      </c>
      <c r="C22" s="30">
        <v>20</v>
      </c>
      <c r="D22" s="29" t="s">
        <v>36</v>
      </c>
      <c r="E22" s="27">
        <f>VLOOKUP(A22,'[1]Lista de precios '!A:C,3,0)</f>
        <v>22000</v>
      </c>
      <c r="F22" s="31">
        <f t="shared" ref="F22:F32" si="0">C22*E22</f>
        <v>440000</v>
      </c>
    </row>
    <row r="23" spans="1:6" x14ac:dyDescent="0.25">
      <c r="A23" s="24" t="s">
        <v>37</v>
      </c>
      <c r="B23" s="29" t="s">
        <v>33</v>
      </c>
      <c r="C23" s="32">
        <v>80</v>
      </c>
      <c r="D23" s="29" t="s">
        <v>38</v>
      </c>
      <c r="E23" s="27">
        <f>VLOOKUP(A23,'[1]Lista de precios '!A:C,3,0)</f>
        <v>22000</v>
      </c>
      <c r="F23" s="31">
        <f t="shared" si="0"/>
        <v>1760000</v>
      </c>
    </row>
    <row r="24" spans="1:6" x14ac:dyDescent="0.25">
      <c r="A24" s="24" t="s">
        <v>39</v>
      </c>
      <c r="B24" s="29" t="s">
        <v>33</v>
      </c>
      <c r="C24" s="30">
        <v>60</v>
      </c>
      <c r="D24" s="29" t="s">
        <v>40</v>
      </c>
      <c r="E24" s="27">
        <f>VLOOKUP(A24,'[1]Lista de precios '!A:C,3,0)</f>
        <v>22000</v>
      </c>
      <c r="F24" s="31">
        <f t="shared" si="0"/>
        <v>1320000</v>
      </c>
    </row>
    <row r="25" spans="1:6" x14ac:dyDescent="0.25">
      <c r="A25" s="24" t="s">
        <v>41</v>
      </c>
      <c r="B25" s="29" t="s">
        <v>33</v>
      </c>
      <c r="C25" s="30">
        <v>60</v>
      </c>
      <c r="D25" s="29" t="s">
        <v>42</v>
      </c>
      <c r="E25" s="27">
        <f>VLOOKUP(A25,'[1]Lista de precios '!A:C,3,0)</f>
        <v>22000</v>
      </c>
      <c r="F25" s="31">
        <f t="shared" si="0"/>
        <v>1320000</v>
      </c>
    </row>
    <row r="26" spans="1:6" x14ac:dyDescent="0.25">
      <c r="A26" s="24" t="s">
        <v>43</v>
      </c>
      <c r="B26" s="29" t="s">
        <v>33</v>
      </c>
      <c r="C26" s="32">
        <v>60</v>
      </c>
      <c r="D26" s="29" t="s">
        <v>44</v>
      </c>
      <c r="E26" s="27">
        <f>VLOOKUP(A26,'[1]Lista de precios '!A:C,3,0)</f>
        <v>22000</v>
      </c>
      <c r="F26" s="31">
        <f t="shared" si="0"/>
        <v>1320000</v>
      </c>
    </row>
    <row r="27" spans="1:6" x14ac:dyDescent="0.25">
      <c r="A27" s="24" t="s">
        <v>45</v>
      </c>
      <c r="B27" s="29" t="s">
        <v>33</v>
      </c>
      <c r="C27" s="30">
        <v>10</v>
      </c>
      <c r="D27" s="29" t="s">
        <v>46</v>
      </c>
      <c r="E27" s="27">
        <f>VLOOKUP(A27,'[1]Lista de precios '!A:C,3,0)</f>
        <v>22000</v>
      </c>
      <c r="F27" s="31">
        <f t="shared" si="0"/>
        <v>220000</v>
      </c>
    </row>
    <row r="28" spans="1:6" x14ac:dyDescent="0.25">
      <c r="A28" s="24" t="s">
        <v>47</v>
      </c>
      <c r="B28" s="29" t="s">
        <v>33</v>
      </c>
      <c r="C28" s="30">
        <v>5</v>
      </c>
      <c r="D28" s="29" t="s">
        <v>46</v>
      </c>
      <c r="E28" s="27">
        <f>VLOOKUP(A28,'[1]Lista de precios '!A:C,3,0)</f>
        <v>22000</v>
      </c>
      <c r="F28" s="31">
        <f t="shared" si="0"/>
        <v>110000</v>
      </c>
    </row>
    <row r="29" spans="1:6" x14ac:dyDescent="0.25">
      <c r="A29" s="24" t="s">
        <v>48</v>
      </c>
      <c r="B29" s="29" t="s">
        <v>33</v>
      </c>
      <c r="C29" s="32">
        <v>20</v>
      </c>
      <c r="D29" s="29" t="s">
        <v>40</v>
      </c>
      <c r="E29" s="27">
        <f>VLOOKUP(A29,'[1]Lista de precios '!A:C,3,0)</f>
        <v>22000</v>
      </c>
      <c r="F29" s="31">
        <f t="shared" si="0"/>
        <v>440000</v>
      </c>
    </row>
    <row r="30" spans="1:6" x14ac:dyDescent="0.25">
      <c r="A30" s="24" t="s">
        <v>49</v>
      </c>
      <c r="B30" s="29" t="s">
        <v>33</v>
      </c>
      <c r="C30" s="30">
        <v>20</v>
      </c>
      <c r="D30" s="29" t="s">
        <v>50</v>
      </c>
      <c r="E30" s="27">
        <f>VLOOKUP(A30,'[1]Lista de precios '!A:C,3,0)</f>
        <v>22000</v>
      </c>
      <c r="F30" s="31">
        <f t="shared" si="0"/>
        <v>440000</v>
      </c>
    </row>
    <row r="31" spans="1:6" x14ac:dyDescent="0.25">
      <c r="A31" s="24" t="s">
        <v>51</v>
      </c>
      <c r="B31" s="29" t="s">
        <v>33</v>
      </c>
      <c r="C31" s="30">
        <v>100</v>
      </c>
      <c r="D31" s="29" t="s">
        <v>19</v>
      </c>
      <c r="E31" s="27">
        <f>VLOOKUP(A31,'[1]Lista de precios '!A:C,3,0)</f>
        <v>22000</v>
      </c>
      <c r="F31" s="31">
        <f t="shared" si="0"/>
        <v>2200000</v>
      </c>
    </row>
    <row r="32" spans="1:6" x14ac:dyDescent="0.25">
      <c r="A32" s="24" t="s">
        <v>52</v>
      </c>
      <c r="B32" s="29" t="s">
        <v>33</v>
      </c>
      <c r="C32" s="30">
        <v>100</v>
      </c>
      <c r="D32" s="29" t="s">
        <v>19</v>
      </c>
      <c r="E32" s="27">
        <f>VLOOKUP(A32,'[1]Lista de precios '!A:C,3,0)</f>
        <v>22000</v>
      </c>
      <c r="F32" s="31">
        <f t="shared" si="0"/>
        <v>2200000</v>
      </c>
    </row>
    <row r="33" spans="1:6" x14ac:dyDescent="0.25">
      <c r="A33" s="33" t="s">
        <v>53</v>
      </c>
      <c r="B33" s="34"/>
      <c r="C33" s="34"/>
      <c r="D33" s="34"/>
      <c r="E33" s="35"/>
      <c r="F33" s="36">
        <f>SUM(F21:F32)</f>
        <v>12870000</v>
      </c>
    </row>
    <row r="34" spans="1:6" x14ac:dyDescent="0.25">
      <c r="A34" s="1"/>
      <c r="B34" s="1"/>
      <c r="C34" s="1"/>
      <c r="D34" s="1"/>
      <c r="E34" s="37"/>
      <c r="F34" s="38"/>
    </row>
    <row r="35" spans="1:6" x14ac:dyDescent="0.25">
      <c r="A35" s="21" t="s">
        <v>54</v>
      </c>
      <c r="B35" s="39"/>
      <c r="C35" s="39"/>
      <c r="D35" s="39"/>
      <c r="E35" s="5"/>
      <c r="F35" s="22"/>
    </row>
    <row r="36" spans="1:6" x14ac:dyDescent="0.25">
      <c r="A36" s="40" t="s">
        <v>26</v>
      </c>
      <c r="B36" s="23" t="s">
        <v>27</v>
      </c>
      <c r="C36" s="23" t="s">
        <v>28</v>
      </c>
      <c r="D36" s="40" t="s">
        <v>55</v>
      </c>
      <c r="E36" s="23" t="s">
        <v>30</v>
      </c>
      <c r="F36" s="40" t="s">
        <v>31</v>
      </c>
    </row>
    <row r="37" spans="1:6" x14ac:dyDescent="0.25">
      <c r="A37" s="14"/>
      <c r="B37" s="41" t="s">
        <v>55</v>
      </c>
      <c r="C37" s="41" t="s">
        <v>55</v>
      </c>
      <c r="D37" s="41" t="s">
        <v>55</v>
      </c>
      <c r="E37" s="42" t="s">
        <v>55</v>
      </c>
      <c r="F37" s="42"/>
    </row>
    <row r="38" spans="1:6" x14ac:dyDescent="0.25">
      <c r="A38" s="33" t="s">
        <v>56</v>
      </c>
      <c r="B38" s="34"/>
      <c r="C38" s="34"/>
      <c r="D38" s="34"/>
      <c r="E38" s="35"/>
      <c r="F38" s="36">
        <f>SUM(F37)</f>
        <v>0</v>
      </c>
    </row>
    <row r="39" spans="1:6" x14ac:dyDescent="0.25">
      <c r="A39" s="1"/>
      <c r="B39" s="1"/>
      <c r="C39" s="1"/>
      <c r="D39" s="1"/>
      <c r="E39" s="37"/>
      <c r="F39" s="38"/>
    </row>
    <row r="40" spans="1:6" x14ac:dyDescent="0.25">
      <c r="A40" s="21" t="s">
        <v>57</v>
      </c>
      <c r="B40" s="39"/>
      <c r="C40" s="39"/>
      <c r="D40" s="39"/>
      <c r="E40" s="5"/>
      <c r="F40" s="22"/>
    </row>
    <row r="41" spans="1:6" x14ac:dyDescent="0.25">
      <c r="A41" s="40" t="s">
        <v>26</v>
      </c>
      <c r="B41" s="40" t="s">
        <v>27</v>
      </c>
      <c r="C41" s="40" t="s">
        <v>28</v>
      </c>
      <c r="D41" s="40" t="s">
        <v>29</v>
      </c>
      <c r="E41" s="23" t="s">
        <v>30</v>
      </c>
      <c r="F41" s="40" t="s">
        <v>31</v>
      </c>
    </row>
    <row r="42" spans="1:6" x14ac:dyDescent="0.25">
      <c r="A42" s="24" t="s">
        <v>58</v>
      </c>
      <c r="B42" s="29" t="s">
        <v>59</v>
      </c>
      <c r="C42" s="30">
        <v>0.75</v>
      </c>
      <c r="D42" s="25" t="s">
        <v>34</v>
      </c>
      <c r="E42" s="27">
        <f>VLOOKUP(A42,'[1]Lista de precios '!A:C,3,0)</f>
        <v>160000</v>
      </c>
      <c r="F42" s="31">
        <f t="shared" ref="F42" si="1">C42*E42</f>
        <v>120000</v>
      </c>
    </row>
    <row r="43" spans="1:6" x14ac:dyDescent="0.25">
      <c r="A43" s="33" t="s">
        <v>60</v>
      </c>
      <c r="B43" s="34"/>
      <c r="C43" s="34"/>
      <c r="D43" s="34"/>
      <c r="E43" s="34"/>
      <c r="F43" s="36">
        <f>SUM(F42)</f>
        <v>120000</v>
      </c>
    </row>
    <row r="44" spans="1:6" x14ac:dyDescent="0.25">
      <c r="A44" s="1"/>
      <c r="B44" s="1"/>
      <c r="C44" s="1"/>
      <c r="D44" s="1"/>
      <c r="E44" s="37"/>
      <c r="F44" s="38"/>
    </row>
    <row r="45" spans="1:6" x14ac:dyDescent="0.25">
      <c r="A45" s="21" t="s">
        <v>61</v>
      </c>
      <c r="B45" s="39"/>
      <c r="C45" s="39"/>
      <c r="D45" s="39"/>
      <c r="E45" s="5"/>
      <c r="F45" s="22"/>
    </row>
    <row r="46" spans="1:6" x14ac:dyDescent="0.25">
      <c r="A46" s="23" t="s">
        <v>62</v>
      </c>
      <c r="B46" s="23" t="s">
        <v>63</v>
      </c>
      <c r="C46" s="23" t="s">
        <v>64</v>
      </c>
      <c r="D46" s="23" t="s">
        <v>29</v>
      </c>
      <c r="E46" s="23" t="s">
        <v>30</v>
      </c>
      <c r="F46" s="23" t="s">
        <v>31</v>
      </c>
    </row>
    <row r="47" spans="1:6" x14ac:dyDescent="0.25">
      <c r="A47" s="43" t="s">
        <v>65</v>
      </c>
      <c r="B47" s="44"/>
      <c r="C47" s="45"/>
      <c r="D47" s="29"/>
      <c r="E47" s="27" t="str">
        <f>IFERROR(VLOOKUP(A47,'[1]Lista de precios '!A:C,3,0),"-")</f>
        <v>-</v>
      </c>
      <c r="F47" s="46"/>
    </row>
    <row r="48" spans="1:6" x14ac:dyDescent="0.25">
      <c r="A48" s="47" t="s">
        <v>66</v>
      </c>
      <c r="B48" s="48" t="s">
        <v>67</v>
      </c>
      <c r="C48" s="49">
        <v>13333</v>
      </c>
      <c r="D48" s="29" t="s">
        <v>68</v>
      </c>
      <c r="E48" s="27">
        <f>IFERROR(VLOOKUP(A48,'[1]Lista de precios '!A:C,3,0),"-")</f>
        <v>281</v>
      </c>
      <c r="F48" s="31">
        <f t="shared" ref="F48:F61" si="2">C48*E48</f>
        <v>3746573</v>
      </c>
    </row>
    <row r="49" spans="1:6" x14ac:dyDescent="0.25">
      <c r="A49" s="50" t="s">
        <v>69</v>
      </c>
      <c r="B49" s="48"/>
      <c r="C49" s="49"/>
      <c r="D49" s="29"/>
      <c r="E49" s="27" t="str">
        <f>IFERROR(VLOOKUP(A49,'[1]Lista de precios '!A:C,3,0),"-")</f>
        <v>-</v>
      </c>
      <c r="F49" s="31"/>
    </row>
    <row r="50" spans="1:6" x14ac:dyDescent="0.25">
      <c r="A50" s="47" t="s">
        <v>70</v>
      </c>
      <c r="B50" s="48" t="s">
        <v>71</v>
      </c>
      <c r="C50" s="49">
        <v>420</v>
      </c>
      <c r="D50" s="29" t="s">
        <v>46</v>
      </c>
      <c r="E50" s="27">
        <f>IFERROR(VLOOKUP(A50,'[1]Lista de precios '!A:C,3,0),"-")</f>
        <v>830</v>
      </c>
      <c r="F50" s="31">
        <f t="shared" si="2"/>
        <v>348600</v>
      </c>
    </row>
    <row r="51" spans="1:6" x14ac:dyDescent="0.25">
      <c r="A51" s="47" t="s">
        <v>72</v>
      </c>
      <c r="B51" s="48" t="s">
        <v>71</v>
      </c>
      <c r="C51" s="49">
        <v>660</v>
      </c>
      <c r="D51" s="29" t="s">
        <v>73</v>
      </c>
      <c r="E51" s="27">
        <f>IFERROR(VLOOKUP(A51,'[1]Lista de precios '!A:C,3,0),"-")</f>
        <v>2200</v>
      </c>
      <c r="F51" s="31">
        <f t="shared" si="2"/>
        <v>1452000</v>
      </c>
    </row>
    <row r="52" spans="1:6" x14ac:dyDescent="0.25">
      <c r="A52" s="47" t="s">
        <v>74</v>
      </c>
      <c r="B52" s="48" t="s">
        <v>71</v>
      </c>
      <c r="C52" s="49">
        <v>1000</v>
      </c>
      <c r="D52" s="29" t="s">
        <v>73</v>
      </c>
      <c r="E52" s="27">
        <f>IFERROR(VLOOKUP(A52,'[1]Lista de precios '!A:C,3,0),"-")</f>
        <v>2950</v>
      </c>
      <c r="F52" s="31">
        <f t="shared" si="2"/>
        <v>2950000</v>
      </c>
    </row>
    <row r="53" spans="1:6" x14ac:dyDescent="0.25">
      <c r="A53" s="47" t="s">
        <v>75</v>
      </c>
      <c r="B53" s="48" t="s">
        <v>71</v>
      </c>
      <c r="C53" s="49">
        <v>700</v>
      </c>
      <c r="D53" s="29" t="s">
        <v>73</v>
      </c>
      <c r="E53" s="27">
        <f>IFERROR(VLOOKUP(A53,'[1]Lista de precios '!A:C,3,0),"-")</f>
        <v>4200</v>
      </c>
      <c r="F53" s="31">
        <f t="shared" si="2"/>
        <v>2940000</v>
      </c>
    </row>
    <row r="54" spans="1:6" x14ac:dyDescent="0.25">
      <c r="A54" s="50" t="s">
        <v>76</v>
      </c>
      <c r="B54" s="48"/>
      <c r="C54" s="49"/>
      <c r="D54" s="29"/>
      <c r="E54" s="27" t="str">
        <f>IFERROR(VLOOKUP(A54,'[1]Lista de precios '!A:C,3,0),"-")</f>
        <v>-</v>
      </c>
      <c r="F54" s="31"/>
    </row>
    <row r="55" spans="1:6" x14ac:dyDescent="0.25">
      <c r="A55" s="47" t="s">
        <v>77</v>
      </c>
      <c r="B55" s="48" t="s">
        <v>71</v>
      </c>
      <c r="C55" s="49">
        <v>1</v>
      </c>
      <c r="D55" s="29" t="s">
        <v>73</v>
      </c>
      <c r="E55" s="27">
        <f>IFERROR(VLOOKUP(A55,'[1]Lista de precios '!A:C,3,0),"-")</f>
        <v>315500</v>
      </c>
      <c r="F55" s="31">
        <f t="shared" si="2"/>
        <v>315500</v>
      </c>
    </row>
    <row r="56" spans="1:6" x14ac:dyDescent="0.25">
      <c r="A56" s="50" t="s">
        <v>78</v>
      </c>
      <c r="B56" s="48"/>
      <c r="C56" s="49"/>
      <c r="D56" s="29"/>
      <c r="E56" s="27" t="str">
        <f>IFERROR(VLOOKUP(A56,'[1]Lista de precios '!A:C,3,0),"-")</f>
        <v>-</v>
      </c>
      <c r="F56" s="31"/>
    </row>
    <row r="57" spans="1:6" x14ac:dyDescent="0.25">
      <c r="A57" s="47" t="s">
        <v>79</v>
      </c>
      <c r="B57" s="48" t="s">
        <v>80</v>
      </c>
      <c r="C57" s="49">
        <v>1</v>
      </c>
      <c r="D57" s="29" t="s">
        <v>73</v>
      </c>
      <c r="E57" s="27">
        <f>IFERROR(VLOOKUP(A57,'[1]Lista de precios '!A:C,3,0),"-")</f>
        <v>24900</v>
      </c>
      <c r="F57" s="31">
        <f t="shared" si="2"/>
        <v>24900</v>
      </c>
    </row>
    <row r="58" spans="1:6" x14ac:dyDescent="0.25">
      <c r="A58" s="50" t="s">
        <v>81</v>
      </c>
      <c r="B58" s="48"/>
      <c r="C58" s="49"/>
      <c r="D58" s="29"/>
      <c r="E58" s="27" t="str">
        <f>IFERROR(VLOOKUP(A58,'[1]Lista de precios '!A:C,3,0),"-")</f>
        <v>-</v>
      </c>
      <c r="F58" s="31"/>
    </row>
    <row r="59" spans="1:6" x14ac:dyDescent="0.25">
      <c r="A59" s="47" t="s">
        <v>82</v>
      </c>
      <c r="B59" s="48" t="s">
        <v>80</v>
      </c>
      <c r="C59" s="49">
        <v>3</v>
      </c>
      <c r="D59" s="29" t="s">
        <v>38</v>
      </c>
      <c r="E59" s="27">
        <f>IFERROR(VLOOKUP(A59,'[1]Lista de precios '!A:C,3,0),"-")</f>
        <v>20900</v>
      </c>
      <c r="F59" s="31">
        <f t="shared" si="2"/>
        <v>62700</v>
      </c>
    </row>
    <row r="60" spans="1:6" x14ac:dyDescent="0.25">
      <c r="A60" s="50" t="s">
        <v>83</v>
      </c>
      <c r="B60" s="48"/>
      <c r="C60" s="49"/>
      <c r="D60" s="29"/>
      <c r="E60" s="27" t="str">
        <f>IFERROR(VLOOKUP(A60,'[1]Lista de precios '!A:C,3,0),"-")</f>
        <v>-</v>
      </c>
      <c r="F60" s="31"/>
    </row>
    <row r="61" spans="1:6" x14ac:dyDescent="0.25">
      <c r="A61" s="47" t="s">
        <v>84</v>
      </c>
      <c r="B61" s="48" t="s">
        <v>71</v>
      </c>
      <c r="C61" s="49">
        <v>3000</v>
      </c>
      <c r="D61" s="29" t="s">
        <v>50</v>
      </c>
      <c r="E61" s="27">
        <f>IFERROR(VLOOKUP(A61,'[1]Lista de precios '!A:C,3,0),"-")</f>
        <v>200</v>
      </c>
      <c r="F61" s="31">
        <f t="shared" si="2"/>
        <v>600000</v>
      </c>
    </row>
    <row r="62" spans="1:6" x14ac:dyDescent="0.25">
      <c r="A62" s="51" t="s">
        <v>85</v>
      </c>
      <c r="B62" s="52"/>
      <c r="C62" s="52"/>
      <c r="D62" s="52"/>
      <c r="E62" s="53"/>
      <c r="F62" s="54">
        <f>SUM(F48:F61)</f>
        <v>12440273</v>
      </c>
    </row>
    <row r="63" spans="1:6" x14ac:dyDescent="0.25">
      <c r="A63" s="1"/>
      <c r="B63" s="1"/>
      <c r="C63" s="1"/>
      <c r="D63" s="55"/>
      <c r="E63" s="37"/>
      <c r="F63" s="38"/>
    </row>
    <row r="64" spans="1:6" x14ac:dyDescent="0.25">
      <c r="A64" s="21" t="s">
        <v>83</v>
      </c>
      <c r="B64" s="39"/>
      <c r="C64" s="39"/>
      <c r="D64" s="39"/>
      <c r="E64" s="5"/>
      <c r="F64" s="22"/>
    </row>
    <row r="65" spans="1:6" x14ac:dyDescent="0.25">
      <c r="A65" s="40" t="s">
        <v>86</v>
      </c>
      <c r="B65" s="23" t="s">
        <v>63</v>
      </c>
      <c r="C65" s="23" t="s">
        <v>64</v>
      </c>
      <c r="D65" s="40" t="s">
        <v>29</v>
      </c>
      <c r="E65" s="23" t="s">
        <v>30</v>
      </c>
      <c r="F65" s="40" t="s">
        <v>31</v>
      </c>
    </row>
    <row r="66" spans="1:6" x14ac:dyDescent="0.25">
      <c r="A66" s="56" t="s">
        <v>87</v>
      </c>
      <c r="B66" s="57" t="s">
        <v>88</v>
      </c>
      <c r="C66" s="58">
        <f>F9</f>
        <v>8000</v>
      </c>
      <c r="D66" s="29" t="s">
        <v>73</v>
      </c>
      <c r="E66" s="59">
        <f>VLOOKUP(A66,'[1]Lista de precios '!$E$1:$G$8,3,0)</f>
        <v>1400</v>
      </c>
      <c r="F66" s="60">
        <f>C66*E66</f>
        <v>11200000</v>
      </c>
    </row>
    <row r="67" spans="1:6" x14ac:dyDescent="0.25">
      <c r="A67" s="56" t="s">
        <v>89</v>
      </c>
      <c r="B67" s="57" t="s">
        <v>90</v>
      </c>
      <c r="C67" s="57">
        <v>3</v>
      </c>
      <c r="D67" s="29" t="s">
        <v>73</v>
      </c>
      <c r="E67" s="59">
        <f>VLOOKUP(A67,'[1]Lista de precios '!$E$1:$G$8,3,0)</f>
        <v>12790</v>
      </c>
      <c r="F67" s="60">
        <f>C67*E67</f>
        <v>38370</v>
      </c>
    </row>
    <row r="68" spans="1:6" x14ac:dyDescent="0.25">
      <c r="A68" s="33" t="s">
        <v>91</v>
      </c>
      <c r="B68" s="34"/>
      <c r="C68" s="34"/>
      <c r="D68" s="61"/>
      <c r="E68" s="35"/>
      <c r="F68" s="36">
        <f>SUM(F66:F67)</f>
        <v>11238370</v>
      </c>
    </row>
    <row r="69" spans="1:6" x14ac:dyDescent="0.25">
      <c r="A69" s="1"/>
      <c r="B69" s="1"/>
      <c r="C69" s="1"/>
      <c r="D69" s="1"/>
      <c r="E69" s="37"/>
      <c r="F69" s="38"/>
    </row>
    <row r="70" spans="1:6" x14ac:dyDescent="0.25">
      <c r="A70" s="62" t="s">
        <v>92</v>
      </c>
      <c r="B70" s="63"/>
      <c r="C70" s="63"/>
      <c r="D70" s="63"/>
      <c r="E70" s="63"/>
      <c r="F70" s="64">
        <f>F33+F38+F43+F62+F68</f>
        <v>36668643</v>
      </c>
    </row>
    <row r="71" spans="1:6" x14ac:dyDescent="0.25">
      <c r="A71" s="65" t="s">
        <v>93</v>
      </c>
      <c r="B71" s="66"/>
      <c r="C71" s="66"/>
      <c r="D71" s="66"/>
      <c r="E71" s="66"/>
      <c r="F71" s="67">
        <f>F70*0.05</f>
        <v>1833432.1500000001</v>
      </c>
    </row>
    <row r="72" spans="1:6" x14ac:dyDescent="0.25">
      <c r="A72" s="68" t="s">
        <v>94</v>
      </c>
      <c r="B72" s="69"/>
      <c r="C72" s="69"/>
      <c r="D72" s="69"/>
      <c r="E72" s="69"/>
      <c r="F72" s="70">
        <f>F71+F70</f>
        <v>38502075.149999999</v>
      </c>
    </row>
    <row r="73" spans="1:6" x14ac:dyDescent="0.25">
      <c r="A73" s="65" t="s">
        <v>95</v>
      </c>
      <c r="B73" s="66"/>
      <c r="C73" s="66"/>
      <c r="D73" s="66"/>
      <c r="E73" s="66"/>
      <c r="F73" s="67">
        <f>F12</f>
        <v>52000000</v>
      </c>
    </row>
    <row r="74" spans="1:6" x14ac:dyDescent="0.25">
      <c r="A74" s="68" t="s">
        <v>96</v>
      </c>
      <c r="B74" s="69"/>
      <c r="C74" s="69"/>
      <c r="D74" s="69"/>
      <c r="E74" s="69"/>
      <c r="F74" s="70">
        <f>F73-F72</f>
        <v>13497924.850000001</v>
      </c>
    </row>
    <row r="75" spans="1:6" x14ac:dyDescent="0.25">
      <c r="A75" s="71" t="s">
        <v>97</v>
      </c>
      <c r="B75" s="72"/>
      <c r="C75" s="72"/>
      <c r="D75" s="72"/>
      <c r="E75" s="72"/>
      <c r="F75" s="73"/>
    </row>
    <row r="76" spans="1:6" ht="15.75" thickBot="1" x14ac:dyDescent="0.3">
      <c r="A76" s="5"/>
      <c r="B76" s="72"/>
      <c r="C76" s="72"/>
      <c r="D76" s="72"/>
      <c r="E76" s="72"/>
      <c r="F76" s="73"/>
    </row>
    <row r="77" spans="1:6" x14ac:dyDescent="0.25">
      <c r="A77" s="74" t="s">
        <v>98</v>
      </c>
      <c r="B77" s="75"/>
      <c r="C77" s="75"/>
      <c r="D77" s="75"/>
      <c r="E77" s="76"/>
      <c r="F77" s="73"/>
    </row>
    <row r="78" spans="1:6" x14ac:dyDescent="0.25">
      <c r="A78" s="77" t="s">
        <v>99</v>
      </c>
      <c r="B78" s="1"/>
      <c r="C78" s="1"/>
      <c r="D78" s="1"/>
      <c r="E78" s="78"/>
      <c r="F78" s="73"/>
    </row>
    <row r="79" spans="1:6" x14ac:dyDescent="0.25">
      <c r="A79" s="77" t="s">
        <v>100</v>
      </c>
      <c r="B79" s="1"/>
      <c r="C79" s="1"/>
      <c r="D79" s="1"/>
      <c r="E79" s="78"/>
      <c r="F79" s="73"/>
    </row>
    <row r="80" spans="1:6" x14ac:dyDescent="0.25">
      <c r="A80" s="77" t="s">
        <v>101</v>
      </c>
      <c r="B80" s="1"/>
      <c r="C80" s="1"/>
      <c r="D80" s="1"/>
      <c r="E80" s="78"/>
      <c r="F80" s="73"/>
    </row>
    <row r="81" spans="1:6" x14ac:dyDescent="0.25">
      <c r="A81" s="77" t="s">
        <v>102</v>
      </c>
      <c r="B81" s="1"/>
      <c r="C81" s="1"/>
      <c r="D81" s="1"/>
      <c r="E81" s="78"/>
      <c r="F81" s="73"/>
    </row>
    <row r="82" spans="1:6" x14ac:dyDescent="0.25">
      <c r="A82" s="77" t="s">
        <v>103</v>
      </c>
      <c r="B82" s="1"/>
      <c r="C82" s="1"/>
      <c r="D82" s="1"/>
      <c r="E82" s="78"/>
      <c r="F82" s="73"/>
    </row>
    <row r="83" spans="1:6" ht="15.75" thickBot="1" x14ac:dyDescent="0.3">
      <c r="A83" s="79" t="s">
        <v>104</v>
      </c>
      <c r="B83" s="80"/>
      <c r="C83" s="80"/>
      <c r="D83" s="80"/>
      <c r="E83" s="81"/>
      <c r="F83" s="73"/>
    </row>
    <row r="84" spans="1:6" ht="15.75" thickBot="1" x14ac:dyDescent="0.3">
      <c r="A84" s="5"/>
      <c r="B84" s="1"/>
      <c r="C84" s="1"/>
      <c r="D84" s="1"/>
      <c r="E84" s="1"/>
      <c r="F84" s="73"/>
    </row>
    <row r="85" spans="1:6" ht="15.75" thickBot="1" x14ac:dyDescent="0.3">
      <c r="A85" s="82" t="s">
        <v>105</v>
      </c>
      <c r="B85" s="83"/>
      <c r="C85" s="84"/>
      <c r="D85" s="85"/>
      <c r="E85" s="85"/>
      <c r="F85" s="73"/>
    </row>
    <row r="86" spans="1:6" x14ac:dyDescent="0.25">
      <c r="A86" s="86" t="s">
        <v>86</v>
      </c>
      <c r="B86" s="87" t="s">
        <v>106</v>
      </c>
      <c r="C86" s="88" t="s">
        <v>107</v>
      </c>
      <c r="D86" s="85"/>
      <c r="E86" s="85"/>
      <c r="F86" s="73"/>
    </row>
    <row r="87" spans="1:6" x14ac:dyDescent="0.25">
      <c r="A87" s="89" t="s">
        <v>108</v>
      </c>
      <c r="B87" s="90">
        <f>F33</f>
        <v>12870000</v>
      </c>
      <c r="C87" s="91">
        <f>(B87/B93)</f>
        <v>0.34166348917851913</v>
      </c>
      <c r="D87" s="85"/>
      <c r="E87" s="85"/>
      <c r="F87" s="73"/>
    </row>
    <row r="88" spans="1:6" x14ac:dyDescent="0.25">
      <c r="A88" s="89" t="s">
        <v>109</v>
      </c>
      <c r="B88" s="90">
        <f>F38</f>
        <v>0</v>
      </c>
      <c r="C88" s="91">
        <v>0</v>
      </c>
      <c r="D88" s="85"/>
      <c r="E88" s="85"/>
      <c r="F88" s="73"/>
    </row>
    <row r="89" spans="1:6" x14ac:dyDescent="0.25">
      <c r="A89" s="89" t="s">
        <v>110</v>
      </c>
      <c r="B89" s="90">
        <f>F43</f>
        <v>120000</v>
      </c>
      <c r="C89" s="91">
        <f>(B89/B93)</f>
        <v>3.1856735587740713E-3</v>
      </c>
      <c r="D89" s="85"/>
      <c r="E89" s="85"/>
      <c r="F89" s="73"/>
    </row>
    <row r="90" spans="1:6" x14ac:dyDescent="0.25">
      <c r="A90" s="89" t="s">
        <v>62</v>
      </c>
      <c r="B90" s="90">
        <f>F62</f>
        <v>12440273</v>
      </c>
      <c r="C90" s="91">
        <f>(B90/B93)</f>
        <v>0.33025540633359157</v>
      </c>
      <c r="D90" s="85"/>
      <c r="E90" s="85"/>
      <c r="F90" s="73"/>
    </row>
    <row r="91" spans="1:6" x14ac:dyDescent="0.25">
      <c r="A91" s="89" t="s">
        <v>111</v>
      </c>
      <c r="B91" s="92">
        <f>F68</f>
        <v>11238370</v>
      </c>
      <c r="C91" s="91">
        <f>(B91/B93)</f>
        <v>0.29834815127266462</v>
      </c>
      <c r="D91" s="93"/>
      <c r="E91" s="93"/>
      <c r="F91" s="73"/>
    </row>
    <row r="92" spans="1:6" x14ac:dyDescent="0.25">
      <c r="A92" s="89" t="s">
        <v>112</v>
      </c>
      <c r="B92" s="92">
        <v>1000000</v>
      </c>
      <c r="C92" s="91">
        <f>(B92/B93)</f>
        <v>2.6547279656450592E-2</v>
      </c>
      <c r="D92" s="93"/>
      <c r="E92" s="93"/>
      <c r="F92" s="73"/>
    </row>
    <row r="93" spans="1:6" ht="15.75" thickBot="1" x14ac:dyDescent="0.3">
      <c r="A93" s="94" t="s">
        <v>113</v>
      </c>
      <c r="B93" s="95">
        <f>SUM(B87:B92)</f>
        <v>37668643</v>
      </c>
      <c r="C93" s="96">
        <f>SUM(C87:C92)</f>
        <v>1</v>
      </c>
      <c r="D93" s="93"/>
      <c r="E93" s="93"/>
      <c r="F93" s="73"/>
    </row>
    <row r="94" spans="1:6" x14ac:dyDescent="0.25">
      <c r="A94" s="5"/>
      <c r="B94" s="72"/>
      <c r="C94" s="72"/>
      <c r="D94" s="72"/>
      <c r="E94" s="72"/>
      <c r="F94" s="73"/>
    </row>
    <row r="95" spans="1:6" ht="15.75" thickBot="1" x14ac:dyDescent="0.3">
      <c r="A95" s="97"/>
      <c r="B95" s="72"/>
      <c r="C95" s="72"/>
      <c r="D95" s="72"/>
      <c r="E95" s="72"/>
      <c r="F95" s="73"/>
    </row>
    <row r="96" spans="1:6" ht="15.75" thickBot="1" x14ac:dyDescent="0.3">
      <c r="A96" s="98" t="s">
        <v>114</v>
      </c>
      <c r="B96" s="99"/>
      <c r="C96" s="99"/>
      <c r="D96" s="100"/>
      <c r="E96" s="93"/>
      <c r="F96" s="73"/>
    </row>
    <row r="97" spans="1:6" x14ac:dyDescent="0.25">
      <c r="A97" s="101" t="s">
        <v>115</v>
      </c>
      <c r="B97" s="102">
        <f>ROUND((C97/10)*0.9,0)*10</f>
        <v>7200</v>
      </c>
      <c r="C97" s="102">
        <f>F9</f>
        <v>8000</v>
      </c>
      <c r="D97" s="103">
        <f>ROUND(C97/10*1.1,0)*10</f>
        <v>8800</v>
      </c>
      <c r="E97" s="104"/>
      <c r="F97" s="105"/>
    </row>
    <row r="98" spans="1:6" ht="15.75" thickBot="1" x14ac:dyDescent="0.3">
      <c r="A98" s="94" t="s">
        <v>116</v>
      </c>
      <c r="B98" s="106">
        <f>(F72/B97)</f>
        <v>5347.5104375000001</v>
      </c>
      <c r="C98" s="106">
        <f>(F72/C97)</f>
        <v>4812.7593937499996</v>
      </c>
      <c r="D98" s="107">
        <f>(F72/D97)</f>
        <v>4375.2358125000001</v>
      </c>
      <c r="E98" s="104"/>
      <c r="F98" s="105"/>
    </row>
    <row r="99" spans="1:6" x14ac:dyDescent="0.25">
      <c r="A99" s="71" t="s">
        <v>117</v>
      </c>
      <c r="B99" s="1"/>
      <c r="C99" s="1"/>
      <c r="D99" s="1"/>
      <c r="E99" s="1"/>
      <c r="F99" s="2"/>
    </row>
  </sheetData>
  <mergeCells count="9">
    <mergeCell ref="A17:F17"/>
    <mergeCell ref="A85:B85"/>
    <mergeCell ref="A96:D96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F66F29-2561-4FC6-B3A8-2D6269B67027}"/>
</file>

<file path=customXml/itemProps2.xml><?xml version="1.0" encoding="utf-8"?>
<ds:datastoreItem xmlns:ds="http://schemas.openxmlformats.org/officeDocument/2006/customXml" ds:itemID="{2ED79AA9-4E7A-47FE-BCF3-DF9A4B47D189}"/>
</file>

<file path=customXml/itemProps3.xml><?xml version="1.0" encoding="utf-8"?>
<ds:datastoreItem xmlns:ds="http://schemas.openxmlformats.org/officeDocument/2006/customXml" ds:itemID="{FB5925A2-D990-4723-95AD-32D906A548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 bajo plastico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2023-04-13T13:51:42Z</dcterms:created>
  <dcterms:modified xsi:type="dcterms:W3CDTF">2023-04-13T13:52:18Z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