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3" i="1" l="1"/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<sst xmlns="http://schemas.openxmlformats.org/spreadsheetml/2006/main" count="176" uniqueCount="123">
  <si>
    <t>RUBRO O CULTIVO</t>
  </si>
  <si>
    <t xml:space="preserve">TOMATE ENTUTORADO </t>
  </si>
  <si>
    <t>RENDIMIENTO (KG./Há.)</t>
  </si>
  <si>
    <t>VARIEDAD</t>
  </si>
  <si>
    <t>TOQUI-COLONO</t>
  </si>
  <si>
    <t>FECHA ESTIMADA  PRECIO VENTA</t>
  </si>
  <si>
    <t>DIC-MARZO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</si>
  <si>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</si>
  <si>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</si>
  <si>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</si>
  <si>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</si>
  <si>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</si>
  <si>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</si>
  <si>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</si>
  <si>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</si>
  <si>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MERC. MAYORISTA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</si>
  <si>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</si>
  <si>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</si>
  <si>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</si>
  <si>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</si>
  <si>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</si>
  <si>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</si>
  <si>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</si>
  <si>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</si>
  <si>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</si>
  <si>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</si>
  <si>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</si>
  <si>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</si>
  <si>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</si>
  <si>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POSTADURA</t>
  </si>
  <si>
    <t>JH</t>
  </si>
  <si>
    <t>SEPTIEMBRE</t>
  </si>
  <si>
    <t>ALAMBRADO</t>
  </si>
  <si>
    <t>OCTUB - NOVIEMB</t>
  </si>
  <si>
    <t>TRANSPLANTE</t>
  </si>
  <si>
    <t>REPLANTE</t>
  </si>
  <si>
    <t>RIEGOS</t>
  </si>
  <si>
    <t>SEPTIEMB - FEBRERO</t>
  </si>
  <si>
    <t xml:space="preserve">APLICACIÓN DE FERTILIZANTES  </t>
  </si>
  <si>
    <t>SEPTIEMB - ENERO</t>
  </si>
  <si>
    <t>APLICACIÓN DE PESTICIDAS</t>
  </si>
  <si>
    <t>SELECCIÓN-EMBALAJE.</t>
  </si>
  <si>
    <t>OCTUB - NOVIEMBRE</t>
  </si>
  <si>
    <t>LABORES DE COSECHA</t>
  </si>
  <si>
    <t>DICIEMBRE - ENERO</t>
  </si>
  <si>
    <t>Subtotal Jornadas Hombre</t>
  </si>
  <si>
    <t>JORNADAS ANIMAL</t>
  </si>
  <si>
    <t>N/A</t>
  </si>
  <si>
    <t>Subtotal Jornadas Animal</t>
  </si>
  <si>
    <t>MAQUINARIA</t>
  </si>
  <si>
    <t>N° Jornadas/HA</t>
  </si>
  <si>
    <t>ARADURA</t>
  </si>
  <si>
    <t>AGOSTO - SEPTIEMB</t>
  </si>
  <si>
    <t xml:space="preserve"> 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</si>
  <si>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</si>
  <si>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</si>
  <si>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</si>
  <si>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</si>
  <si>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</si>
  <si>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</si>
  <si>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</si>
  <si>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</si>
  <si>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</si>
  <si>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</si>
  <si>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</si>
  <si>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</si>
  <si>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</si>
  <si>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</si>
  <si>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</si>
  <si>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</si>
  <si>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</si>
  <si>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FUNGICIDAS</t>
  </si>
  <si>
    <t>lt</t>
  </si>
  <si>
    <t>SEPTIEMBRE - ENERO</t>
  </si>
  <si>
    <t>HERBICIDAS</t>
  </si>
  <si>
    <t>INSECTICIDAS</t>
  </si>
  <si>
    <t>NOVIEMBRE - ENERO</t>
  </si>
  <si>
    <t>OCT-ENERO</t>
  </si>
  <si>
    <t>Subtotal Insumos</t>
  </si>
  <si>
    <t>OTROS</t>
  </si>
  <si>
    <t>Item</t>
  </si>
  <si>
    <t>REPOSICION DE POSTES</t>
  </si>
  <si>
    <t>UN</t>
  </si>
  <si>
    <t>OCTUBRE</t>
  </si>
  <si>
    <t xml:space="preserve">CAJAS DE MADERA </t>
  </si>
  <si>
    <t>DICIEMBRE - 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</si>
  <si>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</si>
  <si>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</si>
  <si>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</si>
  <si>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</si>
  <si>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</si>
  <si>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</si>
  <si>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</si>
  <si>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</si>
  <si>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</si>
  <si>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</si>
  <si>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</si>
  <si>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</si>
  <si>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</si>
  <si>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</si>
  <si>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</si>
  <si>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</si>
  <si>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</si>
  <si>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</si>
  <si>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</si>
  <si>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</si>
  <si>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</si>
  <si>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</si>
  <si>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</si>
  <si>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</si>
  <si>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</si>
  <si>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</si>
  <si>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</si>
  <si>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</si>
  <si>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PREVICUR ENERGY 840 SL O SIMILAR</t>
  </si>
  <si>
    <t>BELLIS O SIMILAR</t>
  </si>
  <si>
    <t>RIDOMIL GOLD  MZ 68 WP O SIMILAR</t>
  </si>
  <si>
    <t>SENCOR 480 O SIMILAR</t>
  </si>
  <si>
    <t>TROYA O SIMILAR</t>
  </si>
  <si>
    <t>SUNFIRE 240 SC O SIMILAR</t>
  </si>
  <si>
    <t>SUCCESS 48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</si>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</sst>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0" fontId="2" fillId="0" borderId="1" xfId="0" applyNumberFormat="1" applyFont="1" applyBorder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/>
    <xf numFmtId="0" fontId="14" fillId="0" borderId="0" xfId="0" applyNumberFormat="1" applyFont="1"/>
    <xf numFmtId="0" fontId="14" fillId="0" borderId="0" xfId="0" applyNumberFormat="1" applyFont="1" applyAlignment="1">
      <alignment horizontal="left" vertical="top"/>
    </xf>
    <xf numFmtId="0" fontId="14" fillId="0" borderId="0" xfId="0" applyFo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/>
    <xf numFmtId="0" fontId="2" fillId="2" borderId="10" xfId="0" applyFont="1" applyFill="1" applyBorder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60" zoomScaleNormal="160" workbookViewId="0">
      <selection activeCell="D16" sqref="D16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1</v>
      </c>
      <c r="D9" s="43"/>
      <c r="E9" s="121" t="s">
        <v>2</v>
      </c>
      <c r="F9" s="122"/>
      <c r="G9" s="92">
        <v>100000</v>
      </c>
    </row>
    <row r="10" spans="1:7" ht="13.5" customHeight="1">
      <c r="A10" s="5"/>
      <c r="B10" s="7" t="s">
        <v>3</v>
      </c>
      <c r="C10" s="91" t="s">
        <v>4</v>
      </c>
      <c r="D10" s="43"/>
      <c r="E10" s="119" t="s">
        <v>5</v>
      </c>
      <c r="F10" s="120"/>
      <c r="G10" s="93" t="s">
        <v>6</v>
      </c>
    </row>
    <row r="11" spans="1:7" ht="15" customHeight="1">
      <c r="A11" s="5"/>
      <c r="B11" s="7" t="s">
        <v>7</v>
      </c>
      <c r="C11" s="8" t="s">
        <v>8</v>
      </c>
      <c r="D11" s="43"/>
      <c r="E11" s="119" t="s">
        <v>9</v>
      </c>
      <c r="F11" s="120"/>
      <c r="G11" s="93">
        <v>300</v>
      </c>
    </row>
    <row r="12" spans="1:7" ht="14.25" customHeight="1">
      <c r="A12" s="5"/>
      <c r="B12" s="7" t="s">
        <v>10</v>
      </c>
      <c r="C12" s="6" t="s">
        <v>11</v>
      </c>
      <c r="D12" s="43"/>
      <c r="E12" s="94" t="s">
        <v>12</v>
      </c>
      <c r="F12" s="95"/>
      <c r="G12" s="92">
        <f>G9*G11</f>
        <v>30000000</v>
      </c>
    </row>
    <row r="13" spans="1:7" ht="11.25" customHeight="1">
      <c r="A13" s="5"/>
      <c r="B13" s="7" t="s">
        <v>13</v>
      </c>
      <c r="C13" s="127" t="s">
        <v>121</v>
      </c>
      <c r="D13" s="43"/>
      <c r="E13" s="119" t="s">
        <v>14</v>
      </c>
      <c r="F13" s="120"/>
      <c r="G13" s="93" t="s">
        <v>15</v>
      </c>
    </row>
    <row r="14" spans="1:7" ht="13.5" customHeight="1">
      <c r="A14" s="5"/>
      <c r="B14" s="7" t="s">
        <v>16</v>
      </c>
      <c r="C14" s="127" t="s">
        <v>121</v>
      </c>
      <c r="D14" s="43"/>
      <c r="E14" s="119" t="s">
        <v>17</v>
      </c>
      <c r="F14" s="120"/>
      <c r="G14" s="93" t="s">
        <v>6</v>
      </c>
    </row>
    <row r="15" spans="1:7" ht="15">
      <c r="A15" s="5"/>
      <c r="B15" s="7" t="s">
        <v>18</v>
      </c>
      <c r="C15" s="8" t="s">
        <v>122</v>
      </c>
      <c r="D15" s="43"/>
      <c r="E15" s="123" t="s">
        <v>19</v>
      </c>
      <c r="F15" s="124"/>
      <c r="G15" s="93" t="s">
        <v>20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21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22</v>
      </c>
      <c r="C19" s="47"/>
      <c r="D19" s="48"/>
      <c r="E19" s="47"/>
      <c r="F19" s="47"/>
      <c r="G19" s="47"/>
    </row>
    <row r="20" spans="1:8" ht="24" customHeight="1">
      <c r="A20" s="5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</row>
    <row r="21" spans="1:8" ht="12.75" customHeight="1">
      <c r="A21" s="5"/>
      <c r="B21" s="9" t="s">
        <v>29</v>
      </c>
      <c r="C21" s="10" t="s">
        <v>30</v>
      </c>
      <c r="D21" s="10">
        <v>25</v>
      </c>
      <c r="E21" s="10" t="s">
        <v>31</v>
      </c>
      <c r="F21" s="11">
        <v>35000</v>
      </c>
      <c r="G21" s="12">
        <f t="shared" ref="G21:G29" si="0">D21*F21</f>
        <v>875000</v>
      </c>
    </row>
    <row r="22" spans="1:8" ht="12.75" customHeight="1">
      <c r="A22" s="5"/>
      <c r="B22" s="13" t="s">
        <v>32</v>
      </c>
      <c r="C22" s="10" t="s">
        <v>30</v>
      </c>
      <c r="D22" s="10">
        <v>15</v>
      </c>
      <c r="E22" s="10" t="s">
        <v>33</v>
      </c>
      <c r="F22" s="11">
        <v>35000</v>
      </c>
      <c r="G22" s="12">
        <f t="shared" si="0"/>
        <v>525000</v>
      </c>
    </row>
    <row r="23" spans="1:8" ht="12.75" customHeight="1">
      <c r="A23" s="5"/>
      <c r="B23" s="13" t="s">
        <v>34</v>
      </c>
      <c r="C23" s="10" t="s">
        <v>30</v>
      </c>
      <c r="D23" s="10">
        <v>13</v>
      </c>
      <c r="E23" s="10" t="s">
        <v>31</v>
      </c>
      <c r="F23" s="11">
        <v>35000</v>
      </c>
      <c r="G23" s="12">
        <f t="shared" si="0"/>
        <v>455000</v>
      </c>
    </row>
    <row r="24" spans="1:8" ht="12.75" customHeight="1">
      <c r="A24" s="5"/>
      <c r="B24" s="13" t="s">
        <v>35</v>
      </c>
      <c r="C24" s="10" t="s">
        <v>30</v>
      </c>
      <c r="D24" s="10">
        <v>1</v>
      </c>
      <c r="E24" s="10" t="s">
        <v>31</v>
      </c>
      <c r="F24" s="11">
        <v>35000</v>
      </c>
      <c r="G24" s="12">
        <f t="shared" si="0"/>
        <v>35000</v>
      </c>
    </row>
    <row r="25" spans="1:8" ht="12.75" customHeight="1">
      <c r="A25" s="5"/>
      <c r="B25" s="13" t="s">
        <v>36</v>
      </c>
      <c r="C25" s="10" t="s">
        <v>30</v>
      </c>
      <c r="D25" s="10">
        <v>14</v>
      </c>
      <c r="E25" s="10" t="s">
        <v>37</v>
      </c>
      <c r="F25" s="11">
        <v>35000</v>
      </c>
      <c r="G25" s="12">
        <f t="shared" si="0"/>
        <v>490000</v>
      </c>
    </row>
    <row r="26" spans="1:8" ht="12.75" customHeight="1">
      <c r="A26" s="5"/>
      <c r="B26" s="13" t="s">
        <v>38</v>
      </c>
      <c r="C26" s="10" t="s">
        <v>30</v>
      </c>
      <c r="D26" s="10">
        <v>5</v>
      </c>
      <c r="E26" s="10" t="s">
        <v>39</v>
      </c>
      <c r="F26" s="11">
        <v>35000</v>
      </c>
      <c r="G26" s="12">
        <f t="shared" si="0"/>
        <v>175000</v>
      </c>
    </row>
    <row r="27" spans="1:8" ht="12.75" customHeight="1">
      <c r="A27" s="5"/>
      <c r="B27" s="13" t="s">
        <v>40</v>
      </c>
      <c r="C27" s="10" t="s">
        <v>30</v>
      </c>
      <c r="D27" s="10">
        <v>10</v>
      </c>
      <c r="E27" s="10" t="s">
        <v>37</v>
      </c>
      <c r="F27" s="11">
        <v>35000</v>
      </c>
      <c r="G27" s="12">
        <f t="shared" si="0"/>
        <v>350000</v>
      </c>
    </row>
    <row r="28" spans="1:8" ht="12.75" customHeight="1">
      <c r="A28" s="5"/>
      <c r="B28" s="13" t="s">
        <v>41</v>
      </c>
      <c r="C28" s="10" t="s">
        <v>30</v>
      </c>
      <c r="D28" s="10">
        <v>12</v>
      </c>
      <c r="E28" s="10" t="s">
        <v>42</v>
      </c>
      <c r="F28" s="11">
        <v>35000</v>
      </c>
      <c r="G28" s="12">
        <f t="shared" si="0"/>
        <v>420000</v>
      </c>
    </row>
    <row r="29" spans="1:8" ht="12.75" customHeight="1">
      <c r="A29" s="5"/>
      <c r="B29" s="13" t="s">
        <v>43</v>
      </c>
      <c r="C29" s="10" t="s">
        <v>30</v>
      </c>
      <c r="D29" s="11">
        <v>60</v>
      </c>
      <c r="E29" s="10" t="s">
        <v>44</v>
      </c>
      <c r="F29" s="11">
        <v>35000</v>
      </c>
      <c r="G29" s="12">
        <f t="shared" si="0"/>
        <v>2100000</v>
      </c>
    </row>
    <row r="30" spans="1:8" ht="12.75" customHeight="1">
      <c r="A30" s="5"/>
      <c r="B30" s="98" t="s">
        <v>45</v>
      </c>
      <c r="C30" s="99"/>
      <c r="D30" s="99"/>
      <c r="E30" s="99"/>
      <c r="F30" s="100"/>
      <c r="G30" s="101">
        <f>SUM(G21:G29)</f>
        <v>5425000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46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23</v>
      </c>
      <c r="C33" s="97" t="s">
        <v>24</v>
      </c>
      <c r="D33" s="97" t="s">
        <v>25</v>
      </c>
      <c r="E33" s="102" t="s">
        <v>26</v>
      </c>
      <c r="F33" s="97" t="s">
        <v>27</v>
      </c>
      <c r="G33" s="102" t="s">
        <v>28</v>
      </c>
    </row>
    <row r="34" spans="1:11" ht="12" customHeight="1">
      <c r="A34" s="5"/>
      <c r="B34" s="103" t="s">
        <v>47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48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49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23</v>
      </c>
      <c r="C38" s="102" t="s">
        <v>24</v>
      </c>
      <c r="D38" s="102" t="s">
        <v>50</v>
      </c>
      <c r="E38" s="102" t="s">
        <v>26</v>
      </c>
      <c r="F38" s="97" t="s">
        <v>27</v>
      </c>
      <c r="G38" s="102" t="s">
        <v>28</v>
      </c>
    </row>
    <row r="39" spans="1:11" ht="12.75" customHeight="1">
      <c r="A39" s="5"/>
      <c r="B39" s="13" t="s">
        <v>51</v>
      </c>
      <c r="C39" s="10" t="s">
        <v>113</v>
      </c>
      <c r="D39" s="10">
        <v>1</v>
      </c>
      <c r="E39" s="10" t="s">
        <v>52</v>
      </c>
      <c r="F39" s="12">
        <v>75000</v>
      </c>
      <c r="G39" s="12">
        <f>+D39*F39</f>
        <v>75000</v>
      </c>
      <c r="H39" s="2" t="s">
        <v>53</v>
      </c>
    </row>
    <row r="40" spans="1:11" ht="12.75" customHeight="1">
      <c r="A40" s="5"/>
      <c r="B40" s="13" t="s">
        <v>54</v>
      </c>
      <c r="C40" s="10" t="s">
        <v>113</v>
      </c>
      <c r="D40" s="10">
        <v>2</v>
      </c>
      <c r="E40" s="10" t="s">
        <v>31</v>
      </c>
      <c r="F40" s="12">
        <v>55000</v>
      </c>
      <c r="G40" s="12">
        <f>+D40*F40</f>
        <v>110000</v>
      </c>
    </row>
    <row r="41" spans="1:11" ht="12.75" customHeight="1">
      <c r="A41" s="5"/>
      <c r="B41" s="13" t="s">
        <v>55</v>
      </c>
      <c r="C41" s="10" t="s">
        <v>113</v>
      </c>
      <c r="D41" s="10">
        <v>1</v>
      </c>
      <c r="E41" s="10" t="s">
        <v>31</v>
      </c>
      <c r="F41" s="12">
        <v>25000</v>
      </c>
      <c r="G41" s="12">
        <f>+D41*F41</f>
        <v>25000</v>
      </c>
    </row>
    <row r="42" spans="1:11" ht="12.75" customHeight="1">
      <c r="A42" s="5"/>
      <c r="B42" s="98" t="s">
        <v>56</v>
      </c>
      <c r="C42" s="99"/>
      <c r="D42" s="99"/>
      <c r="E42" s="99"/>
      <c r="F42" s="100"/>
      <c r="G42" s="101">
        <f>SUM(G39:G41)</f>
        <v>210000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57</v>
      </c>
      <c r="C44" s="48"/>
      <c r="D44" s="48"/>
      <c r="E44" s="48"/>
      <c r="F44" s="47"/>
      <c r="G44" s="47"/>
    </row>
    <row r="45" spans="1:11" ht="24" customHeight="1">
      <c r="A45" s="5"/>
      <c r="B45" s="97" t="s">
        <v>58</v>
      </c>
      <c r="C45" s="97" t="s">
        <v>59</v>
      </c>
      <c r="D45" s="97" t="s">
        <v>60</v>
      </c>
      <c r="E45" s="97" t="s">
        <v>26</v>
      </c>
      <c r="F45" s="97" t="s">
        <v>27</v>
      </c>
      <c r="G45" s="97" t="s">
        <v>28</v>
      </c>
      <c r="K45" s="2"/>
    </row>
    <row r="46" spans="1:11" ht="12.75" customHeight="1">
      <c r="A46" s="5"/>
      <c r="B46" s="15" t="s">
        <v>61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62</v>
      </c>
      <c r="C47" s="18" t="s">
        <v>63</v>
      </c>
      <c r="D47" s="19">
        <v>19000</v>
      </c>
      <c r="E47" s="20" t="s">
        <v>31</v>
      </c>
      <c r="F47" s="21">
        <v>190</v>
      </c>
      <c r="G47" s="21">
        <f>AVERAGE(D47*F47)</f>
        <v>3610000</v>
      </c>
    </row>
    <row r="48" spans="1:11" ht="12.75" customHeight="1">
      <c r="A48" s="5"/>
      <c r="B48" s="15" t="s">
        <v>64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65</v>
      </c>
      <c r="C49" s="18" t="s">
        <v>66</v>
      </c>
      <c r="D49" s="23">
        <v>500</v>
      </c>
      <c r="E49" s="20" t="s">
        <v>31</v>
      </c>
      <c r="F49" s="21">
        <v>1400</v>
      </c>
      <c r="G49" s="21">
        <f>AVERAGE(D49*F49)</f>
        <v>700000</v>
      </c>
    </row>
    <row r="50" spans="1:7" ht="12.75" customHeight="1">
      <c r="A50" s="5"/>
      <c r="B50" s="17" t="s">
        <v>67</v>
      </c>
      <c r="C50" s="18" t="s">
        <v>66</v>
      </c>
      <c r="D50" s="19">
        <v>1000</v>
      </c>
      <c r="E50" s="20" t="s">
        <v>68</v>
      </c>
      <c r="F50" s="21">
        <v>1780</v>
      </c>
      <c r="G50" s="21">
        <f>AVERAGE(D50*F50)</f>
        <v>1780000</v>
      </c>
    </row>
    <row r="51" spans="1:7" ht="12.75" customHeight="1">
      <c r="A51" s="5"/>
      <c r="B51" s="13" t="s">
        <v>69</v>
      </c>
      <c r="C51" s="18" t="s">
        <v>66</v>
      </c>
      <c r="D51" s="23">
        <v>900</v>
      </c>
      <c r="E51" s="20" t="s">
        <v>70</v>
      </c>
      <c r="F51" s="21">
        <v>1140</v>
      </c>
      <c r="G51" s="21">
        <f>AVERAGE(D51*F51)</f>
        <v>1026000</v>
      </c>
    </row>
    <row r="52" spans="1:7" ht="11.25" customHeight="1">
      <c r="B52" s="24" t="s">
        <v>71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114</v>
      </c>
      <c r="C53" s="18" t="s">
        <v>72</v>
      </c>
      <c r="D53" s="23">
        <v>1</v>
      </c>
      <c r="E53" s="20" t="s">
        <v>31</v>
      </c>
      <c r="F53" s="21">
        <v>78000</v>
      </c>
      <c r="G53" s="21">
        <f>AVERAGE(D53*F53)</f>
        <v>78000</v>
      </c>
    </row>
    <row r="54" spans="1:7" ht="12.75" customHeight="1">
      <c r="A54" s="5"/>
      <c r="B54" s="13" t="s">
        <v>115</v>
      </c>
      <c r="C54" s="18" t="s">
        <v>72</v>
      </c>
      <c r="D54" s="23">
        <v>1</v>
      </c>
      <c r="E54" s="20" t="s">
        <v>68</v>
      </c>
      <c r="F54" s="21">
        <v>170000</v>
      </c>
      <c r="G54" s="21">
        <f>AVERAGE(D54*F54)</f>
        <v>170000</v>
      </c>
    </row>
    <row r="55" spans="1:7" ht="12.75" customHeight="1">
      <c r="A55" s="5"/>
      <c r="B55" s="13" t="s">
        <v>116</v>
      </c>
      <c r="C55" s="18" t="s">
        <v>66</v>
      </c>
      <c r="D55" s="23">
        <v>2.5</v>
      </c>
      <c r="E55" s="20" t="s">
        <v>73</v>
      </c>
      <c r="F55" s="21">
        <v>32800</v>
      </c>
      <c r="G55" s="21">
        <f>AVERAGE(D55*F55)</f>
        <v>82000</v>
      </c>
    </row>
    <row r="56" spans="1:7" ht="12.75" customHeight="1">
      <c r="A56" s="5"/>
      <c r="B56" s="24" t="s">
        <v>74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117</v>
      </c>
      <c r="C57" s="18" t="s">
        <v>72</v>
      </c>
      <c r="D57" s="23">
        <v>0.8</v>
      </c>
      <c r="E57" s="20" t="s">
        <v>31</v>
      </c>
      <c r="F57" s="21">
        <v>50000</v>
      </c>
      <c r="G57" s="21">
        <f>AVERAGE(D57*F57)</f>
        <v>40000</v>
      </c>
    </row>
    <row r="58" spans="1:7" ht="12.75" customHeight="1">
      <c r="A58" s="5"/>
      <c r="B58" s="24" t="s">
        <v>75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118</v>
      </c>
      <c r="C59" s="18" t="s">
        <v>72</v>
      </c>
      <c r="D59" s="23">
        <v>3</v>
      </c>
      <c r="E59" s="20" t="s">
        <v>31</v>
      </c>
      <c r="F59" s="21">
        <v>20100</v>
      </c>
      <c r="G59" s="21">
        <f>AVERAGE(D59*F59)</f>
        <v>60300</v>
      </c>
    </row>
    <row r="60" spans="1:7" ht="12.75" customHeight="1">
      <c r="A60" s="5"/>
      <c r="B60" s="13" t="s">
        <v>119</v>
      </c>
      <c r="C60" s="18" t="s">
        <v>72</v>
      </c>
      <c r="D60" s="23">
        <v>0.5</v>
      </c>
      <c r="E60" s="20" t="s">
        <v>76</v>
      </c>
      <c r="F60" s="21">
        <v>95000</v>
      </c>
      <c r="G60" s="21">
        <f>AVERAGE(D60*F60)</f>
        <v>47500</v>
      </c>
    </row>
    <row r="61" spans="1:7" ht="12.75" customHeight="1">
      <c r="A61" s="5"/>
      <c r="B61" s="13" t="s">
        <v>120</v>
      </c>
      <c r="C61" s="18" t="s">
        <v>72</v>
      </c>
      <c r="D61" s="23">
        <v>0.5</v>
      </c>
      <c r="E61" s="20" t="s">
        <v>77</v>
      </c>
      <c r="F61" s="21">
        <v>301000</v>
      </c>
      <c r="G61" s="21">
        <f>AVERAGE(D61*F61)</f>
        <v>150500</v>
      </c>
    </row>
    <row r="62" spans="1:7" ht="13.5" customHeight="1">
      <c r="A62" s="5"/>
      <c r="B62" s="105" t="s">
        <v>78</v>
      </c>
      <c r="C62" s="99"/>
      <c r="D62" s="99"/>
      <c r="E62" s="99"/>
      <c r="F62" s="100"/>
      <c r="G62" s="101">
        <f>SUM(G46:G61)</f>
        <v>7744300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79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80</v>
      </c>
      <c r="C65" s="97" t="s">
        <v>59</v>
      </c>
      <c r="D65" s="97" t="s">
        <v>60</v>
      </c>
      <c r="E65" s="102" t="s">
        <v>26</v>
      </c>
      <c r="F65" s="97" t="s">
        <v>27</v>
      </c>
      <c r="G65" s="102" t="s">
        <v>28</v>
      </c>
    </row>
    <row r="66" spans="1:255" ht="12.75" customHeight="1">
      <c r="A66" s="5"/>
      <c r="B66" s="25" t="s">
        <v>81</v>
      </c>
      <c r="C66" s="26" t="s">
        <v>82</v>
      </c>
      <c r="D66" s="27">
        <v>165</v>
      </c>
      <c r="E66" s="28" t="s">
        <v>83</v>
      </c>
      <c r="F66" s="29">
        <v>1200</v>
      </c>
      <c r="G66" s="29">
        <f>+D66*F66</f>
        <v>198000</v>
      </c>
    </row>
    <row r="67" spans="1:255" ht="12.75" customHeight="1">
      <c r="A67" s="5"/>
      <c r="B67" s="13" t="s">
        <v>84</v>
      </c>
      <c r="C67" s="26" t="s">
        <v>82</v>
      </c>
      <c r="D67" s="14">
        <v>4000</v>
      </c>
      <c r="E67" s="10" t="s">
        <v>85</v>
      </c>
      <c r="F67" s="12">
        <v>800</v>
      </c>
      <c r="G67" s="12">
        <f>AVERAGE(D67*F67)</f>
        <v>3200000</v>
      </c>
    </row>
    <row r="68" spans="1:255" ht="13.5" customHeight="1">
      <c r="A68" s="5"/>
      <c r="B68" s="98" t="s">
        <v>86</v>
      </c>
      <c r="C68" s="99"/>
      <c r="D68" s="99"/>
      <c r="E68" s="99"/>
      <c r="F68" s="100"/>
      <c r="G68" s="101">
        <f>SUM(G66:G67)</f>
        <v>3398000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87</v>
      </c>
      <c r="C70" s="107"/>
      <c r="D70" s="108"/>
      <c r="E70" s="107"/>
      <c r="F70" s="107"/>
      <c r="G70" s="109">
        <f>G30+G42+G62+G68</f>
        <v>16777300</v>
      </c>
    </row>
    <row r="71" spans="1:255" ht="12" customHeight="1">
      <c r="A71" s="5"/>
      <c r="B71" s="110" t="s">
        <v>88</v>
      </c>
      <c r="C71" s="53"/>
      <c r="D71" s="54"/>
      <c r="E71" s="53"/>
      <c r="F71" s="53"/>
      <c r="G71" s="111">
        <f>G70*0.05</f>
        <v>838865</v>
      </c>
    </row>
    <row r="72" spans="1:255" ht="12" customHeight="1">
      <c r="A72" s="5"/>
      <c r="B72" s="112" t="s">
        <v>89</v>
      </c>
      <c r="C72" s="51"/>
      <c r="D72" s="52"/>
      <c r="E72" s="51"/>
      <c r="F72" s="51"/>
      <c r="G72" s="113">
        <f>G71+G70</f>
        <v>17616165</v>
      </c>
    </row>
    <row r="73" spans="1:255" ht="12" customHeight="1">
      <c r="A73" s="5"/>
      <c r="B73" s="110" t="s">
        <v>90</v>
      </c>
      <c r="C73" s="53"/>
      <c r="D73" s="54"/>
      <c r="E73" s="53"/>
      <c r="F73" s="53"/>
      <c r="G73" s="111">
        <f>G12</f>
        <v>30000000</v>
      </c>
    </row>
    <row r="74" spans="1:255" ht="12" customHeight="1">
      <c r="A74" s="5"/>
      <c r="B74" s="114" t="s">
        <v>91</v>
      </c>
      <c r="C74" s="115"/>
      <c r="D74" s="116"/>
      <c r="E74" s="115"/>
      <c r="F74" s="115"/>
      <c r="G74" s="117">
        <f>G73-G72</f>
        <v>12383835</v>
      </c>
    </row>
    <row r="75" spans="1:255" s="59" customFormat="1" ht="12" customHeight="1">
      <c r="A75" s="36"/>
      <c r="B75" s="38" t="s">
        <v>92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93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94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95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96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97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98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99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100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80</v>
      </c>
      <c r="C86" s="74" t="s">
        <v>101</v>
      </c>
      <c r="D86" s="75" t="s">
        <v>102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103</v>
      </c>
      <c r="C87" s="83">
        <v>5425000</v>
      </c>
      <c r="D87" s="77">
        <f>(C87/C93)</f>
        <v>0.30795578946950147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104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105</v>
      </c>
      <c r="C89" s="79">
        <v>210000</v>
      </c>
      <c r="D89" s="77">
        <f>(C89/C93)</f>
        <v>1.1920869269787153E-2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58</v>
      </c>
      <c r="C90" s="79">
        <v>7744300</v>
      </c>
      <c r="D90" s="77">
        <f>(C90/C93)</f>
        <v>0.43961327564767927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106</v>
      </c>
      <c r="C91" s="80">
        <v>3398000</v>
      </c>
      <c r="D91" s="77">
        <f>(C91/C93)</f>
        <v>0.1928910179939845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107</v>
      </c>
      <c r="C92" s="80">
        <v>838865</v>
      </c>
      <c r="D92" s="77">
        <f>(C92/C93)</f>
        <v>4.7619047619047616E-2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108</v>
      </c>
      <c r="C93" s="81">
        <f>SUM(C87:C92)</f>
        <v>17616165</v>
      </c>
      <c r="D93" s="82">
        <f>SUM(D87:D92)</f>
        <v>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109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110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111</v>
      </c>
      <c r="C98" s="87">
        <f>C93/115000</f>
        <v>153.18404347826086</v>
      </c>
      <c r="D98" s="88">
        <f>C93/117000</f>
        <v>150.56551282051282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112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2023-02-13T15:27:23Z</cp:lastPrinted>
  <dcterms:created xsi:type="dcterms:W3CDTF">2020-11-27T12:49:26Z</dcterms:created>
  <dcterms:modified xsi:type="dcterms:W3CDTF">2023-03-17T19:05:43Z</dcterms:modified>
  <cp:category/>
  <cp:contentStatus/>
</cp:coreProperties>
</file>