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Tomate Franco Indet. Malla AV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72" i="1"/>
  <c r="G66" i="1"/>
  <c r="G61" i="1"/>
  <c r="G60" i="1"/>
  <c r="F58" i="1"/>
  <c r="G58" i="1" s="1"/>
  <c r="G55" i="1"/>
  <c r="G53" i="1"/>
  <c r="G52" i="1"/>
  <c r="G51" i="1"/>
  <c r="G87" i="1"/>
  <c r="G86" i="1"/>
  <c r="G85" i="1"/>
  <c r="G84" i="1"/>
  <c r="G82" i="1"/>
  <c r="G81" i="1"/>
  <c r="G76" i="1"/>
  <c r="G75" i="1"/>
  <c r="G74" i="1"/>
  <c r="G73" i="1"/>
  <c r="G71" i="1"/>
  <c r="G70" i="1"/>
  <c r="G69" i="1"/>
  <c r="G68" i="1"/>
  <c r="G67" i="1"/>
  <c r="G65" i="1"/>
  <c r="G64" i="1"/>
  <c r="G63" i="1"/>
  <c r="G62" i="1"/>
  <c r="G59" i="1"/>
  <c r="G57" i="1"/>
  <c r="G56" i="1"/>
  <c r="G54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7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<sst xmlns="http://schemas.openxmlformats.org/spreadsheetml/2006/main" count="237" uniqueCount="151">
  <si>
    <t>RUBRO O CULTIVO</t>
  </si>
  <si>
    <t>TOMATE FRANCO INDETERM. BAJO MALLA ANTIVECTORES</t>
  </si>
  <si>
    <t>RENDIMIENTO (Kg/Há.)</t>
  </si>
  <si>
    <t>VARIEDAD</t>
  </si>
  <si>
    <t>Naomi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</si>
  <si>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</si>
  <si>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</si>
  <si>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</si>
  <si>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</si>
  <si>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</si>
  <si>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</si>
  <si>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</si>
  <si>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</si>
  <si>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</si>
  <si>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</si>
  <si>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</si>
  <si>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</si>
  <si>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</si>
  <si>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Lluta_ Chaca- P Concordia</t>
  </si>
  <si>
    <t>FECHA DE COSECHA</t>
  </si>
  <si>
    <t>junio- 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</si>
  <si>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</si>
  <si>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</si>
  <si>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</si>
  <si>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</si>
  <si>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</si>
  <si>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</si>
  <si>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</si>
  <si>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</si>
  <si>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</si>
  <si>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</si>
  <si>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</si>
  <si>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</si>
  <si>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</si>
  <si>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marzo-agosto</t>
  </si>
  <si>
    <t>Entutorado (sacar y colocar)</t>
  </si>
  <si>
    <t>marzo-abril</t>
  </si>
  <si>
    <t>Trasplante</t>
  </si>
  <si>
    <t>Replante</t>
  </si>
  <si>
    <t>marzo abril</t>
  </si>
  <si>
    <t>Riego y fertirrigación</t>
  </si>
  <si>
    <t>Aplicación materia orgánica</t>
  </si>
  <si>
    <t>febrero-marzo</t>
  </si>
  <si>
    <t>Poda</t>
  </si>
  <si>
    <t>mayo-agosto</t>
  </si>
  <si>
    <t>Amarra</t>
  </si>
  <si>
    <t>mayo-septiembre</t>
  </si>
  <si>
    <t>Aplicación agroquímicos</t>
  </si>
  <si>
    <t>abril-agosto</t>
  </si>
  <si>
    <t>Cosecha</t>
  </si>
  <si>
    <t>junio-agosto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</si>
  <si>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</si>
  <si>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</si>
  <si>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</si>
  <si>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</si>
  <si>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</si>
  <si>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</si>
  <si>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</si>
  <si>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</si>
  <si>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</si>
  <si>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</si>
  <si>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</si>
  <si>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</si>
  <si>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</si>
  <si>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</si>
  <si>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</si>
  <si>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plantulas)</t>
  </si>
  <si>
    <t xml:space="preserve">u </t>
  </si>
  <si>
    <t xml:space="preserve">marzo </t>
  </si>
  <si>
    <t>FERTILIZANTES</t>
  </si>
  <si>
    <t>Fosfato Monopotásico</t>
  </si>
  <si>
    <t>Kg</t>
  </si>
  <si>
    <t>Nitrato de Calcio</t>
  </si>
  <si>
    <t>abril-octubre</t>
  </si>
  <si>
    <t>Nitrato de Potasio</t>
  </si>
  <si>
    <t>marzo-octubre</t>
  </si>
  <si>
    <t>Ácido Nítrico</t>
  </si>
  <si>
    <t>Lt.</t>
  </si>
  <si>
    <t>mayo-octubre</t>
  </si>
  <si>
    <t>Ácido fosfórico</t>
  </si>
  <si>
    <t>marzo-mayo</t>
  </si>
  <si>
    <t>Nitrato de magnesio</t>
  </si>
  <si>
    <t>marzo-septbre</t>
  </si>
  <si>
    <t>Ultrasol producción</t>
  </si>
  <si>
    <t>Ultrasol desarrollo</t>
  </si>
  <si>
    <t>Ultrasol tomate</t>
  </si>
  <si>
    <t>agosto-octubre</t>
  </si>
  <si>
    <t>fofimax 40- 20</t>
  </si>
  <si>
    <t>marzo- mayo</t>
  </si>
  <si>
    <t>Superfosfato Triple</t>
  </si>
  <si>
    <t>marzo</t>
  </si>
  <si>
    <t>Materia orgánica (guano)</t>
  </si>
  <si>
    <t>Bio Fert (Compost)</t>
  </si>
  <si>
    <t>INSECTICIDAS</t>
  </si>
  <si>
    <t>Nacillus (F)</t>
  </si>
  <si>
    <t>Azufre mojable (F) - Acoidal  WG</t>
  </si>
  <si>
    <t>Master Cop (F)</t>
  </si>
  <si>
    <t>Previcur Energy 840 SL (F)</t>
  </si>
  <si>
    <t>Sucess 48 (I)</t>
  </si>
  <si>
    <t>Bellis (F)</t>
  </si>
  <si>
    <t>Strepto Plus (F)</t>
  </si>
  <si>
    <t>Actara 25 Wg (I) (100 gr)</t>
  </si>
  <si>
    <t>Goldazim 500SC (F)</t>
  </si>
  <si>
    <t>Engeo 247 SC (I)</t>
  </si>
  <si>
    <t>Sunfire 240 SC (I)</t>
  </si>
  <si>
    <t>Evisec 50 SP (I) (200 gr)</t>
  </si>
  <si>
    <t>Subtotal Insumos</t>
  </si>
  <si>
    <t>OTROS</t>
  </si>
  <si>
    <t>Item</t>
  </si>
  <si>
    <t>Servicio de desinfección suelo</t>
  </si>
  <si>
    <t>u</t>
  </si>
  <si>
    <t>febrero- marzo</t>
  </si>
  <si>
    <t>Biorradicante</t>
  </si>
  <si>
    <t>l</t>
  </si>
  <si>
    <t>marzo- abril</t>
  </si>
  <si>
    <t>Ecosalt</t>
  </si>
  <si>
    <t>abril- julio</t>
  </si>
  <si>
    <t>Colmenas abejorros</t>
  </si>
  <si>
    <t>Cajones</t>
  </si>
  <si>
    <t>junio- julio</t>
  </si>
  <si>
    <t>Cintas de riego</t>
  </si>
  <si>
    <t xml:space="preserve">abril </t>
  </si>
  <si>
    <t>Cinta gareta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</si>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</sst>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6" fillId="2" borderId="55" xfId="0" applyNumberFormat="1" applyFont="1" applyFill="1" applyBorder="1"/>
    <xf numFmtId="49" fontId="1" fillId="2" borderId="6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0" fontId="1" fillId="10" borderId="60" xfId="0" applyFont="1" applyFill="1" applyBorder="1" applyAlignment="1">
      <alignment horizontal="right"/>
    </xf>
    <xf numFmtId="0" fontId="1" fillId="10" borderId="59" xfId="0" applyFont="1" applyFill="1" applyBorder="1" applyAlignment="1">
      <alignment horizontal="right"/>
    </xf>
    <xf numFmtId="0" fontId="5" fillId="0" borderId="61" xfId="0" applyFont="1" applyFill="1" applyBorder="1" applyAlignment="1">
      <alignment horizontal="right"/>
    </xf>
    <xf numFmtId="3" fontId="1" fillId="10" borderId="59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2"/>
  <sheetViews>
    <sheetView showGridLines="0" tabSelected="1" workbookViewId="0">
      <selection activeCell="F98" sqref="F9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2">
      <c r="A9" s="18"/>
      <c r="B9" s="5" t="s">
        <v>0</v>
      </c>
      <c r="C9" s="102" t="s">
        <v>1</v>
      </c>
      <c r="D9" s="6"/>
      <c r="E9" s="153" t="s">
        <v>2</v>
      </c>
      <c r="F9" s="154"/>
      <c r="G9" s="106">
        <v>150000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2">
      <c r="A10" s="18"/>
      <c r="B10" s="7" t="s">
        <v>3</v>
      </c>
      <c r="C10" s="102" t="s">
        <v>4</v>
      </c>
      <c r="D10" s="6"/>
      <c r="E10" s="155" t="s">
        <v>5</v>
      </c>
      <c r="F10" s="156"/>
      <c r="G10" s="101" t="s">
        <v>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2">
      <c r="A11" s="18"/>
      <c r="B11" s="7" t="s">
        <v>7</v>
      </c>
      <c r="C11" s="101" t="s">
        <v>8</v>
      </c>
      <c r="D11" s="6"/>
      <c r="E11" s="155" t="s">
        <v>9</v>
      </c>
      <c r="F11" s="156"/>
      <c r="G11" s="123">
        <v>600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2">
      <c r="A12" s="18"/>
      <c r="B12" s="7" t="s">
        <v>10</v>
      </c>
      <c r="C12" s="102" t="s">
        <v>11</v>
      </c>
      <c r="D12" s="6"/>
      <c r="E12" s="104" t="s">
        <v>12</v>
      </c>
      <c r="F12" s="125"/>
      <c r="G12" s="105">
        <f>(G9*G11)</f>
        <v>90000000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2">
      <c r="A13" s="18"/>
      <c r="B13" s="7" t="s">
        <v>13</v>
      </c>
      <c r="C13" s="101" t="s">
        <v>14</v>
      </c>
      <c r="D13" s="6"/>
      <c r="E13" s="155" t="s">
        <v>15</v>
      </c>
      <c r="F13" s="156"/>
      <c r="G13" s="101" t="s">
        <v>16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2">
      <c r="A14" s="18"/>
      <c r="B14" s="7" t="s">
        <v>17</v>
      </c>
      <c r="C14" s="101" t="s">
        <v>18</v>
      </c>
      <c r="D14" s="6"/>
      <c r="E14" s="155" t="s">
        <v>19</v>
      </c>
      <c r="F14" s="156"/>
      <c r="G14" s="101" t="s">
        <v>20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2">
      <c r="A15" s="18"/>
      <c r="B15" s="7" t="s">
        <v>21</v>
      </c>
      <c r="C15" s="103">
        <v>44989</v>
      </c>
      <c r="D15" s="6"/>
      <c r="E15" s="157" t="s">
        <v>22</v>
      </c>
      <c r="F15" s="158"/>
      <c r="G15" s="102" t="s">
        <v>23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25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25">
      <c r="A17" s="27"/>
      <c r="B17" s="159" t="s">
        <v>24</v>
      </c>
      <c r="C17" s="160"/>
      <c r="D17" s="160"/>
      <c r="E17" s="160"/>
      <c r="F17" s="160"/>
      <c r="G17" s="16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25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25">
      <c r="A19" s="18"/>
      <c r="B19" s="30" t="s">
        <v>25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25">
      <c r="A20" s="27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2">
      <c r="A21" s="27"/>
      <c r="B21" s="9" t="s">
        <v>32</v>
      </c>
      <c r="C21" s="102" t="s">
        <v>33</v>
      </c>
      <c r="D21" s="107">
        <v>10</v>
      </c>
      <c r="E21" s="124" t="s">
        <v>34</v>
      </c>
      <c r="F21" s="105">
        <v>45000</v>
      </c>
      <c r="G21" s="105">
        <f t="shared" ref="G21:G30" si="0">(D21*F21)</f>
        <v>450000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2">
      <c r="A22" s="27"/>
      <c r="B22" s="9" t="s">
        <v>35</v>
      </c>
      <c r="C22" s="102" t="s">
        <v>33</v>
      </c>
      <c r="D22" s="107">
        <v>5</v>
      </c>
      <c r="E22" s="124" t="s">
        <v>36</v>
      </c>
      <c r="F22" s="105">
        <v>45000</v>
      </c>
      <c r="G22" s="105">
        <f t="shared" si="0"/>
        <v>225000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2">
      <c r="A23" s="27"/>
      <c r="B23" s="9" t="s">
        <v>37</v>
      </c>
      <c r="C23" s="102" t="s">
        <v>33</v>
      </c>
      <c r="D23" s="107">
        <v>10</v>
      </c>
      <c r="E23" s="124" t="s">
        <v>36</v>
      </c>
      <c r="F23" s="105">
        <v>45000</v>
      </c>
      <c r="G23" s="105">
        <f t="shared" si="0"/>
        <v>450000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2">
      <c r="A24" s="27"/>
      <c r="B24" s="9" t="s">
        <v>38</v>
      </c>
      <c r="C24" s="102" t="s">
        <v>33</v>
      </c>
      <c r="D24" s="107">
        <v>1</v>
      </c>
      <c r="E24" s="124" t="s">
        <v>39</v>
      </c>
      <c r="F24" s="105">
        <v>45000</v>
      </c>
      <c r="G24" s="105">
        <f t="shared" si="0"/>
        <v>45000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2">
      <c r="A25" s="27"/>
      <c r="B25" s="9" t="s">
        <v>40</v>
      </c>
      <c r="C25" s="102" t="s">
        <v>33</v>
      </c>
      <c r="D25" s="107">
        <v>8</v>
      </c>
      <c r="E25" s="124" t="s">
        <v>34</v>
      </c>
      <c r="F25" s="105">
        <v>45000</v>
      </c>
      <c r="G25" s="105">
        <f t="shared" si="0"/>
        <v>360000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2">
      <c r="A26" s="27"/>
      <c r="B26" s="9" t="s">
        <v>41</v>
      </c>
      <c r="C26" s="102" t="s">
        <v>33</v>
      </c>
      <c r="D26" s="107">
        <v>4</v>
      </c>
      <c r="E26" s="124" t="s">
        <v>42</v>
      </c>
      <c r="F26" s="105">
        <v>45000</v>
      </c>
      <c r="G26" s="105">
        <f t="shared" si="0"/>
        <v>180000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2">
      <c r="A27" s="27"/>
      <c r="B27" s="9" t="s">
        <v>43</v>
      </c>
      <c r="C27" s="102" t="s">
        <v>33</v>
      </c>
      <c r="D27" s="107">
        <v>30</v>
      </c>
      <c r="E27" s="124" t="s">
        <v>44</v>
      </c>
      <c r="F27" s="105">
        <v>45000</v>
      </c>
      <c r="G27" s="105">
        <f t="shared" si="0"/>
        <v>1350000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2">
      <c r="A28" s="27"/>
      <c r="B28" s="9" t="s">
        <v>45</v>
      </c>
      <c r="C28" s="102" t="s">
        <v>33</v>
      </c>
      <c r="D28" s="107">
        <v>10</v>
      </c>
      <c r="E28" s="124" t="s">
        <v>46</v>
      </c>
      <c r="F28" s="105">
        <v>45000</v>
      </c>
      <c r="G28" s="105">
        <f t="shared" si="0"/>
        <v>450000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2">
      <c r="A29" s="27"/>
      <c r="B29" s="9" t="s">
        <v>47</v>
      </c>
      <c r="C29" s="102" t="s">
        <v>33</v>
      </c>
      <c r="D29" s="107">
        <v>10</v>
      </c>
      <c r="E29" s="124" t="s">
        <v>48</v>
      </c>
      <c r="F29" s="105">
        <v>45000</v>
      </c>
      <c r="G29" s="105">
        <f t="shared" si="0"/>
        <v>450000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.75" customHeight="1" x14ac:dyDescent="0.2">
      <c r="A30" s="27"/>
      <c r="B30" s="9" t="s">
        <v>49</v>
      </c>
      <c r="C30" s="102" t="s">
        <v>33</v>
      </c>
      <c r="D30" s="107">
        <v>120</v>
      </c>
      <c r="E30" s="124" t="s">
        <v>50</v>
      </c>
      <c r="F30" s="105">
        <v>45000</v>
      </c>
      <c r="G30" s="105">
        <f t="shared" si="0"/>
        <v>5400000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.75" customHeight="1" x14ac:dyDescent="0.25">
      <c r="A31" s="27"/>
      <c r="B31" s="33" t="s">
        <v>51</v>
      </c>
      <c r="C31" s="99"/>
      <c r="D31" s="99"/>
      <c r="E31" s="99"/>
      <c r="F31" s="99"/>
      <c r="G31" s="100">
        <f>SUM(G21:G30)</f>
        <v>9360000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2" customHeight="1" x14ac:dyDescent="0.25">
      <c r="A32" s="21"/>
      <c r="B32" s="28"/>
      <c r="C32" s="29"/>
      <c r="D32" s="29"/>
      <c r="E32" s="29"/>
      <c r="F32" s="34"/>
      <c r="G32" s="3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25">
      <c r="A33" s="18"/>
      <c r="B33" s="35" t="s">
        <v>52</v>
      </c>
      <c r="C33" s="36"/>
      <c r="D33" s="37"/>
      <c r="E33" s="37"/>
      <c r="F33" s="37"/>
      <c r="G33" s="37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24" customHeight="1" x14ac:dyDescent="0.25">
      <c r="A34" s="18"/>
      <c r="B34" s="38" t="s">
        <v>26</v>
      </c>
      <c r="C34" s="39" t="s">
        <v>27</v>
      </c>
      <c r="D34" s="39" t="s">
        <v>28</v>
      </c>
      <c r="E34" s="38" t="s">
        <v>29</v>
      </c>
      <c r="F34" s="39" t="s">
        <v>30</v>
      </c>
      <c r="G34" s="38" t="s">
        <v>31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25">
      <c r="A35" s="18"/>
      <c r="B35" s="40"/>
      <c r="C35" s="40"/>
      <c r="D35" s="40"/>
      <c r="E35" s="40"/>
      <c r="F35" s="40"/>
      <c r="G35" s="4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25">
      <c r="A36" s="18"/>
      <c r="B36" s="41" t="s">
        <v>53</v>
      </c>
      <c r="C36" s="42"/>
      <c r="D36" s="42"/>
      <c r="E36" s="42"/>
      <c r="F36" s="42"/>
      <c r="G36" s="4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12" customHeight="1" x14ac:dyDescent="0.25">
      <c r="A37" s="21"/>
      <c r="B37" s="43"/>
      <c r="C37" s="44"/>
      <c r="D37" s="44"/>
      <c r="E37" s="44"/>
      <c r="F37" s="45"/>
      <c r="G37" s="4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12" customHeight="1" x14ac:dyDescent="0.25">
      <c r="A38" s="18"/>
      <c r="B38" s="35" t="s">
        <v>54</v>
      </c>
      <c r="C38" s="36"/>
      <c r="D38" s="37"/>
      <c r="E38" s="37"/>
      <c r="F38" s="37"/>
      <c r="G38" s="3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25">
      <c r="A39" s="18"/>
      <c r="B39" s="49" t="s">
        <v>26</v>
      </c>
      <c r="C39" s="49" t="s">
        <v>27</v>
      </c>
      <c r="D39" s="49" t="s">
        <v>28</v>
      </c>
      <c r="E39" s="49" t="s">
        <v>29</v>
      </c>
      <c r="F39" s="50" t="s">
        <v>30</v>
      </c>
      <c r="G39" s="49" t="s">
        <v>31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12.75" x14ac:dyDescent="0.25">
      <c r="A40" s="46"/>
      <c r="B40" s="120" t="s">
        <v>55</v>
      </c>
      <c r="C40" s="116" t="s">
        <v>56</v>
      </c>
      <c r="D40" s="117">
        <v>7</v>
      </c>
      <c r="E40" s="102" t="s">
        <v>42</v>
      </c>
      <c r="F40" s="118">
        <v>45000</v>
      </c>
      <c r="G40" s="118">
        <f>D40*F40</f>
        <v>315000</v>
      </c>
      <c r="H40" s="19"/>
      <c r="I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2.75" x14ac:dyDescent="0.25">
      <c r="A41" s="46"/>
      <c r="B41" s="122" t="s">
        <v>57</v>
      </c>
      <c r="C41" s="116" t="s">
        <v>56</v>
      </c>
      <c r="D41" s="107">
        <v>8</v>
      </c>
      <c r="E41" s="102" t="s">
        <v>42</v>
      </c>
      <c r="F41" s="118">
        <v>40000</v>
      </c>
      <c r="G41" s="118">
        <f t="shared" ref="G41:G43" si="1">D41*F41</f>
        <v>320000</v>
      </c>
      <c r="H41" s="19"/>
      <c r="I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2.75" x14ac:dyDescent="0.25">
      <c r="A42" s="46"/>
      <c r="B42" s="120" t="s">
        <v>58</v>
      </c>
      <c r="C42" s="116" t="s">
        <v>56</v>
      </c>
      <c r="D42" s="117">
        <v>2</v>
      </c>
      <c r="E42" s="102" t="s">
        <v>42</v>
      </c>
      <c r="F42" s="118">
        <v>45000</v>
      </c>
      <c r="G42" s="118">
        <f t="shared" si="1"/>
        <v>90000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.75" x14ac:dyDescent="0.25">
      <c r="A43" s="46"/>
      <c r="B43" s="121" t="s">
        <v>59</v>
      </c>
      <c r="C43" s="116" t="s">
        <v>56</v>
      </c>
      <c r="D43" s="119">
        <v>3</v>
      </c>
      <c r="E43" s="102" t="s">
        <v>42</v>
      </c>
      <c r="F43" s="118">
        <v>45000</v>
      </c>
      <c r="G43" s="118">
        <f t="shared" si="1"/>
        <v>135000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.75" customHeight="1" x14ac:dyDescent="0.25">
      <c r="A44" s="18"/>
      <c r="B44" s="47" t="s">
        <v>60</v>
      </c>
      <c r="C44" s="98"/>
      <c r="D44" s="98"/>
      <c r="E44" s="98"/>
      <c r="F44" s="98"/>
      <c r="G44" s="97">
        <f>SUM(G40:G43)</f>
        <v>860000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" customHeight="1" x14ac:dyDescent="0.25">
      <c r="A45" s="21"/>
      <c r="B45" s="43"/>
      <c r="C45" s="44"/>
      <c r="D45" s="44"/>
      <c r="E45" s="44"/>
      <c r="F45" s="45"/>
      <c r="G45" s="45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" customHeight="1" x14ac:dyDescent="0.25">
      <c r="A46" s="18"/>
      <c r="B46" s="35" t="s">
        <v>61</v>
      </c>
      <c r="C46" s="36"/>
      <c r="D46" s="37"/>
      <c r="E46" s="37"/>
      <c r="F46" s="37"/>
      <c r="G46" s="3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24" customHeight="1" x14ac:dyDescent="0.25">
      <c r="A47" s="18"/>
      <c r="B47" s="50" t="s">
        <v>62</v>
      </c>
      <c r="C47" s="50" t="s">
        <v>63</v>
      </c>
      <c r="D47" s="50" t="s">
        <v>64</v>
      </c>
      <c r="E47" s="50" t="s">
        <v>29</v>
      </c>
      <c r="F47" s="50" t="s">
        <v>30</v>
      </c>
      <c r="G47" s="50" t="s">
        <v>31</v>
      </c>
      <c r="H47" s="19"/>
      <c r="I47" s="19"/>
      <c r="J47" s="19"/>
      <c r="K47" s="4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25">
      <c r="A48" s="46"/>
      <c r="B48" s="10" t="s">
        <v>65</v>
      </c>
      <c r="C48" s="138"/>
      <c r="D48" s="138"/>
      <c r="E48" s="138"/>
      <c r="F48" s="138"/>
      <c r="G48" s="13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2">
      <c r="A49" s="46"/>
      <c r="B49" s="8" t="s">
        <v>66</v>
      </c>
      <c r="C49" s="130" t="s">
        <v>67</v>
      </c>
      <c r="D49" s="139">
        <v>22000</v>
      </c>
      <c r="E49" s="130" t="s">
        <v>68</v>
      </c>
      <c r="F49" s="140">
        <v>250</v>
      </c>
      <c r="G49" s="140">
        <f>(D49*F49)</f>
        <v>5500000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2">
      <c r="A50" s="46"/>
      <c r="B50" s="11" t="s">
        <v>69</v>
      </c>
      <c r="C50" s="141"/>
      <c r="D50" s="141"/>
      <c r="E50" s="141"/>
      <c r="F50" s="140"/>
      <c r="G50" s="140">
        <f t="shared" ref="G50:G76" si="2">(D50*F50)</f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2">
      <c r="A51" s="46"/>
      <c r="B51" s="12" t="s">
        <v>70</v>
      </c>
      <c r="C51" s="141" t="s">
        <v>71</v>
      </c>
      <c r="D51" s="141">
        <v>350</v>
      </c>
      <c r="E51" s="142" t="s">
        <v>36</v>
      </c>
      <c r="F51" s="140">
        <v>2686</v>
      </c>
      <c r="G51" s="140">
        <f t="shared" si="2"/>
        <v>940100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2">
      <c r="A52" s="46"/>
      <c r="B52" s="12" t="s">
        <v>72</v>
      </c>
      <c r="C52" s="141" t="s">
        <v>71</v>
      </c>
      <c r="D52" s="141">
        <v>400</v>
      </c>
      <c r="E52" s="142" t="s">
        <v>73</v>
      </c>
      <c r="F52" s="140">
        <v>1210</v>
      </c>
      <c r="G52" s="140">
        <f t="shared" si="2"/>
        <v>484000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2">
      <c r="A53" s="46"/>
      <c r="B53" s="12" t="s">
        <v>74</v>
      </c>
      <c r="C53" s="141" t="s">
        <v>71</v>
      </c>
      <c r="D53" s="141">
        <v>400</v>
      </c>
      <c r="E53" s="143" t="s">
        <v>75</v>
      </c>
      <c r="F53" s="140">
        <v>1328</v>
      </c>
      <c r="G53" s="140">
        <f t="shared" si="2"/>
        <v>531200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2">
      <c r="A54" s="46"/>
      <c r="B54" s="12" t="s">
        <v>76</v>
      </c>
      <c r="C54" s="141" t="s">
        <v>77</v>
      </c>
      <c r="D54" s="141">
        <v>20</v>
      </c>
      <c r="E54" s="142" t="s">
        <v>78</v>
      </c>
      <c r="F54" s="140">
        <v>840</v>
      </c>
      <c r="G54" s="140">
        <f t="shared" si="2"/>
        <v>16800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2">
      <c r="A55" s="46"/>
      <c r="B55" s="12" t="s">
        <v>79</v>
      </c>
      <c r="C55" s="141" t="s">
        <v>77</v>
      </c>
      <c r="D55" s="141">
        <v>40</v>
      </c>
      <c r="E55" s="142" t="s">
        <v>80</v>
      </c>
      <c r="F55" s="140">
        <v>1832</v>
      </c>
      <c r="G55" s="140">
        <f t="shared" si="2"/>
        <v>73280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2">
      <c r="A56" s="46"/>
      <c r="B56" s="12" t="s">
        <v>81</v>
      </c>
      <c r="C56" s="141" t="s">
        <v>71</v>
      </c>
      <c r="D56" s="141">
        <v>300</v>
      </c>
      <c r="E56" s="143" t="s">
        <v>82</v>
      </c>
      <c r="F56" s="140">
        <v>773</v>
      </c>
      <c r="G56" s="140">
        <f t="shared" si="2"/>
        <v>231900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2">
      <c r="A57" s="46"/>
      <c r="B57" s="12" t="s">
        <v>83</v>
      </c>
      <c r="C57" s="141" t="s">
        <v>71</v>
      </c>
      <c r="D57" s="141">
        <v>1200</v>
      </c>
      <c r="E57" s="142" t="s">
        <v>78</v>
      </c>
      <c r="F57" s="140">
        <v>1882</v>
      </c>
      <c r="G57" s="140">
        <f t="shared" si="2"/>
        <v>2258400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2">
      <c r="A58" s="46"/>
      <c r="B58" s="12" t="s">
        <v>84</v>
      </c>
      <c r="C58" s="141" t="s">
        <v>71</v>
      </c>
      <c r="D58" s="141">
        <v>700</v>
      </c>
      <c r="E58" s="143" t="s">
        <v>73</v>
      </c>
      <c r="F58" s="140">
        <f>55000/25</f>
        <v>2200</v>
      </c>
      <c r="G58" s="140">
        <f t="shared" si="2"/>
        <v>1540000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2">
      <c r="A59" s="46"/>
      <c r="B59" s="12" t="s">
        <v>85</v>
      </c>
      <c r="C59" s="141" t="s">
        <v>71</v>
      </c>
      <c r="D59" s="141">
        <v>100</v>
      </c>
      <c r="E59" s="142" t="s">
        <v>86</v>
      </c>
      <c r="F59" s="140">
        <v>1942</v>
      </c>
      <c r="G59" s="140">
        <f t="shared" si="2"/>
        <v>194200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.75" customHeight="1" x14ac:dyDescent="0.2">
      <c r="A60" s="46"/>
      <c r="B60" s="12" t="s">
        <v>87</v>
      </c>
      <c r="C60" s="141" t="s">
        <v>77</v>
      </c>
      <c r="D60" s="141">
        <v>20</v>
      </c>
      <c r="E60" s="142" t="s">
        <v>88</v>
      </c>
      <c r="F60" s="140">
        <v>11344</v>
      </c>
      <c r="G60" s="140">
        <f t="shared" si="2"/>
        <v>226880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.75" customHeight="1" x14ac:dyDescent="0.2">
      <c r="A61" s="46"/>
      <c r="B61" s="12" t="s">
        <v>89</v>
      </c>
      <c r="C61" s="141" t="s">
        <v>71</v>
      </c>
      <c r="D61" s="141">
        <v>700</v>
      </c>
      <c r="E61" s="142" t="s">
        <v>90</v>
      </c>
      <c r="F61" s="140">
        <v>403</v>
      </c>
      <c r="G61" s="140">
        <f t="shared" si="2"/>
        <v>282100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.75" customHeight="1" x14ac:dyDescent="0.2">
      <c r="A62" s="46"/>
      <c r="B62" s="12" t="s">
        <v>91</v>
      </c>
      <c r="C62" s="141" t="s">
        <v>71</v>
      </c>
      <c r="D62" s="141">
        <v>12000</v>
      </c>
      <c r="E62" s="143" t="s">
        <v>42</v>
      </c>
      <c r="F62" s="140">
        <v>132</v>
      </c>
      <c r="G62" s="140">
        <f t="shared" si="2"/>
        <v>1584000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.75" customHeight="1" x14ac:dyDescent="0.2">
      <c r="A63" s="46"/>
      <c r="B63" s="12" t="s">
        <v>92</v>
      </c>
      <c r="C63" s="130" t="s">
        <v>71</v>
      </c>
      <c r="D63" s="139">
        <v>8000</v>
      </c>
      <c r="E63" s="143" t="s">
        <v>42</v>
      </c>
      <c r="F63" s="140">
        <v>148</v>
      </c>
      <c r="G63" s="140">
        <f t="shared" si="2"/>
        <v>1184000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2.75" customHeight="1" x14ac:dyDescent="0.2">
      <c r="A64" s="46"/>
      <c r="B64" s="129" t="s">
        <v>93</v>
      </c>
      <c r="C64" s="144"/>
      <c r="D64" s="144"/>
      <c r="E64" s="144"/>
      <c r="F64" s="145"/>
      <c r="G64" s="140">
        <f t="shared" si="2"/>
        <v>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2.75" customHeight="1" x14ac:dyDescent="0.2">
      <c r="A65" s="46"/>
      <c r="B65" s="13" t="s">
        <v>94</v>
      </c>
      <c r="C65" s="146" t="s">
        <v>71</v>
      </c>
      <c r="D65" s="146">
        <v>2</v>
      </c>
      <c r="E65" s="142" t="s">
        <v>78</v>
      </c>
      <c r="F65" s="133">
        <v>66683</v>
      </c>
      <c r="G65" s="140">
        <f t="shared" si="2"/>
        <v>133366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.75" customHeight="1" x14ac:dyDescent="0.2">
      <c r="A66" s="46"/>
      <c r="B66" s="13" t="s">
        <v>95</v>
      </c>
      <c r="C66" s="146" t="s">
        <v>77</v>
      </c>
      <c r="D66" s="146">
        <v>10</v>
      </c>
      <c r="E66" s="142" t="s">
        <v>78</v>
      </c>
      <c r="F66" s="133">
        <v>5462</v>
      </c>
      <c r="G66" s="140">
        <f t="shared" si="2"/>
        <v>54620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.75" customHeight="1" x14ac:dyDescent="0.2">
      <c r="A67" s="46"/>
      <c r="B67" s="13" t="s">
        <v>96</v>
      </c>
      <c r="C67" s="146" t="s">
        <v>77</v>
      </c>
      <c r="D67" s="146">
        <v>2</v>
      </c>
      <c r="E67" s="142" t="s">
        <v>78</v>
      </c>
      <c r="F67" s="133">
        <v>38655</v>
      </c>
      <c r="G67" s="140">
        <f t="shared" si="2"/>
        <v>77310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.75" customHeight="1" x14ac:dyDescent="0.2">
      <c r="A68" s="46"/>
      <c r="B68" s="13" t="s">
        <v>97</v>
      </c>
      <c r="C68" s="146" t="s">
        <v>77</v>
      </c>
      <c r="D68" s="146">
        <v>2</v>
      </c>
      <c r="E68" s="142" t="s">
        <v>78</v>
      </c>
      <c r="F68" s="133">
        <v>55042</v>
      </c>
      <c r="G68" s="140">
        <f t="shared" si="2"/>
        <v>110084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.75" customHeight="1" x14ac:dyDescent="0.2">
      <c r="A69" s="46"/>
      <c r="B69" s="13" t="s">
        <v>98</v>
      </c>
      <c r="C69" s="146" t="s">
        <v>77</v>
      </c>
      <c r="D69" s="146">
        <v>0.4</v>
      </c>
      <c r="E69" s="142" t="s">
        <v>75</v>
      </c>
      <c r="F69" s="133">
        <v>510504</v>
      </c>
      <c r="G69" s="140">
        <f t="shared" si="2"/>
        <v>204201.60000000001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.75" customHeight="1" x14ac:dyDescent="0.2">
      <c r="A70" s="46"/>
      <c r="B70" s="13" t="s">
        <v>99</v>
      </c>
      <c r="C70" s="146" t="s">
        <v>77</v>
      </c>
      <c r="D70" s="146">
        <v>0.5</v>
      </c>
      <c r="E70" s="142" t="s">
        <v>78</v>
      </c>
      <c r="F70" s="133">
        <v>129580</v>
      </c>
      <c r="G70" s="140">
        <f t="shared" si="2"/>
        <v>64790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.75" customHeight="1" x14ac:dyDescent="0.2">
      <c r="A71" s="46"/>
      <c r="B71" s="13" t="s">
        <v>100</v>
      </c>
      <c r="C71" s="146" t="s">
        <v>71</v>
      </c>
      <c r="D71" s="146">
        <v>0.7</v>
      </c>
      <c r="E71" s="142" t="s">
        <v>78</v>
      </c>
      <c r="F71" s="133">
        <v>72941</v>
      </c>
      <c r="G71" s="140">
        <f t="shared" si="2"/>
        <v>51058.7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.75" customHeight="1" x14ac:dyDescent="0.2">
      <c r="A72" s="46"/>
      <c r="B72" s="13" t="s">
        <v>101</v>
      </c>
      <c r="C72" s="146" t="s">
        <v>71</v>
      </c>
      <c r="D72" s="146">
        <v>2</v>
      </c>
      <c r="E72" s="142" t="s">
        <v>75</v>
      </c>
      <c r="F72" s="133">
        <v>221010</v>
      </c>
      <c r="G72" s="140">
        <f t="shared" si="2"/>
        <v>442020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.75" customHeight="1" x14ac:dyDescent="0.2">
      <c r="A73" s="46"/>
      <c r="B73" s="13" t="s">
        <v>102</v>
      </c>
      <c r="C73" s="146" t="s">
        <v>77</v>
      </c>
      <c r="D73" s="146">
        <v>4</v>
      </c>
      <c r="E73" s="142" t="s">
        <v>78</v>
      </c>
      <c r="F73" s="133">
        <v>17647</v>
      </c>
      <c r="G73" s="140">
        <f t="shared" si="2"/>
        <v>70588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.75" customHeight="1" x14ac:dyDescent="0.2">
      <c r="A74" s="46"/>
      <c r="B74" s="131" t="s">
        <v>103</v>
      </c>
      <c r="C74" s="147" t="s">
        <v>77</v>
      </c>
      <c r="D74" s="148">
        <v>0.8</v>
      </c>
      <c r="E74" s="149" t="s">
        <v>75</v>
      </c>
      <c r="F74" s="150">
        <v>70000</v>
      </c>
      <c r="G74" s="145">
        <f t="shared" si="2"/>
        <v>56000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.75" customHeight="1" x14ac:dyDescent="0.2">
      <c r="A75" s="46"/>
      <c r="B75" s="13" t="s">
        <v>104</v>
      </c>
      <c r="C75" s="151" t="s">
        <v>77</v>
      </c>
      <c r="D75" s="151">
        <v>0.4</v>
      </c>
      <c r="E75" s="142" t="s">
        <v>75</v>
      </c>
      <c r="F75" s="152">
        <v>166386</v>
      </c>
      <c r="G75" s="133">
        <f t="shared" si="2"/>
        <v>66554.400000000009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.75" customHeight="1" x14ac:dyDescent="0.2">
      <c r="A76" s="46"/>
      <c r="B76" s="13" t="s">
        <v>105</v>
      </c>
      <c r="C76" s="151" t="s">
        <v>71</v>
      </c>
      <c r="D76" s="151">
        <v>2.4</v>
      </c>
      <c r="E76" s="142" t="s">
        <v>75</v>
      </c>
      <c r="F76" s="152">
        <v>82119</v>
      </c>
      <c r="G76" s="133">
        <f t="shared" si="2"/>
        <v>197085.6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3.5" customHeight="1" x14ac:dyDescent="0.25">
      <c r="A77" s="18"/>
      <c r="B77" s="47" t="s">
        <v>106</v>
      </c>
      <c r="C77" s="98"/>
      <c r="D77" s="98"/>
      <c r="E77" s="98"/>
      <c r="F77" s="98"/>
      <c r="G77" s="97">
        <f>SUM(G48:G76)</f>
        <v>16574538.299999999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25">
      <c r="A78" s="21"/>
      <c r="B78" s="43"/>
      <c r="C78" s="44"/>
      <c r="D78" s="44"/>
      <c r="E78" s="44"/>
      <c r="F78" s="45"/>
      <c r="G78" s="4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25">
      <c r="A79" s="18"/>
      <c r="B79" s="35" t="s">
        <v>107</v>
      </c>
      <c r="C79" s="36"/>
      <c r="D79" s="37"/>
      <c r="E79" s="37"/>
      <c r="F79" s="37"/>
      <c r="G79" s="37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24" customHeight="1" x14ac:dyDescent="0.25">
      <c r="A80" s="18"/>
      <c r="B80" s="49" t="s">
        <v>108</v>
      </c>
      <c r="C80" s="50" t="s">
        <v>63</v>
      </c>
      <c r="D80" s="51" t="s">
        <v>64</v>
      </c>
      <c r="E80" s="49" t="s">
        <v>29</v>
      </c>
      <c r="F80" s="51" t="s">
        <v>30</v>
      </c>
      <c r="G80" s="52" t="s">
        <v>31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5.75" customHeight="1" x14ac:dyDescent="0.2">
      <c r="A81" s="46"/>
      <c r="B81" s="12" t="s">
        <v>109</v>
      </c>
      <c r="C81" s="132" t="s">
        <v>110</v>
      </c>
      <c r="D81" s="133">
        <v>1</v>
      </c>
      <c r="E81" s="134" t="s">
        <v>111</v>
      </c>
      <c r="F81" s="135">
        <v>2100000</v>
      </c>
      <c r="G81" s="133">
        <f t="shared" ref="G81:G87" si="3">(D81*F81)</f>
        <v>2100000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5" customHeight="1" x14ac:dyDescent="0.2">
      <c r="A82" s="46"/>
      <c r="B82" s="12" t="s">
        <v>112</v>
      </c>
      <c r="C82" s="132" t="s">
        <v>113</v>
      </c>
      <c r="D82" s="133">
        <v>20</v>
      </c>
      <c r="E82" s="134" t="s">
        <v>114</v>
      </c>
      <c r="F82" s="135">
        <v>10924</v>
      </c>
      <c r="G82" s="133">
        <f t="shared" si="3"/>
        <v>218480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3.5" customHeight="1" x14ac:dyDescent="0.2">
      <c r="A83" s="46"/>
      <c r="B83" s="12" t="s">
        <v>115</v>
      </c>
      <c r="C83" s="132" t="s">
        <v>113</v>
      </c>
      <c r="D83" s="133">
        <v>20</v>
      </c>
      <c r="E83" s="134" t="s">
        <v>116</v>
      </c>
      <c r="F83" s="135">
        <v>3319</v>
      </c>
      <c r="G83" s="133">
        <f t="shared" si="3"/>
        <v>66380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3.5" customHeight="1" x14ac:dyDescent="0.2">
      <c r="A84" s="46"/>
      <c r="B84" s="12" t="s">
        <v>117</v>
      </c>
      <c r="C84" s="132" t="s">
        <v>110</v>
      </c>
      <c r="D84" s="133">
        <v>10</v>
      </c>
      <c r="E84" s="134" t="s">
        <v>20</v>
      </c>
      <c r="F84" s="135">
        <v>52101</v>
      </c>
      <c r="G84" s="133">
        <f t="shared" si="3"/>
        <v>521010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3.5" customHeight="1" x14ac:dyDescent="0.2">
      <c r="A85" s="46"/>
      <c r="B85" s="12" t="s">
        <v>118</v>
      </c>
      <c r="C85" s="132" t="s">
        <v>110</v>
      </c>
      <c r="D85" s="133">
        <v>8333</v>
      </c>
      <c r="E85" s="134" t="s">
        <v>119</v>
      </c>
      <c r="F85" s="135">
        <v>1600</v>
      </c>
      <c r="G85" s="133">
        <f t="shared" si="3"/>
        <v>13332800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5" customHeight="1" x14ac:dyDescent="0.2">
      <c r="A86" s="46"/>
      <c r="B86" s="12" t="s">
        <v>120</v>
      </c>
      <c r="C86" s="136" t="s">
        <v>110</v>
      </c>
      <c r="D86" s="133">
        <v>4</v>
      </c>
      <c r="E86" s="137" t="s">
        <v>121</v>
      </c>
      <c r="F86" s="135">
        <v>182513</v>
      </c>
      <c r="G86" s="133">
        <f t="shared" si="3"/>
        <v>730052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128" customFormat="1" ht="11.25" customHeight="1" x14ac:dyDescent="0.2">
      <c r="A87" s="126"/>
      <c r="B87" s="12" t="s">
        <v>122</v>
      </c>
      <c r="C87" s="136" t="s">
        <v>123</v>
      </c>
      <c r="D87" s="133">
        <v>30</v>
      </c>
      <c r="E87" s="137" t="s">
        <v>116</v>
      </c>
      <c r="F87" s="135">
        <v>3151</v>
      </c>
      <c r="G87" s="133">
        <f t="shared" si="3"/>
        <v>94530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  <c r="HQ87" s="127"/>
      <c r="HR87" s="127"/>
      <c r="HS87" s="127"/>
      <c r="HT87" s="127"/>
      <c r="HU87" s="127"/>
      <c r="HV87" s="127"/>
      <c r="HW87" s="127"/>
      <c r="HX87" s="127"/>
      <c r="HY87" s="127"/>
      <c r="HZ87" s="127"/>
      <c r="IA87" s="127"/>
      <c r="IB87" s="127"/>
      <c r="IC87" s="127"/>
      <c r="ID87" s="127"/>
      <c r="IE87" s="127"/>
      <c r="IF87" s="127"/>
      <c r="IG87" s="127"/>
      <c r="IH87" s="127"/>
      <c r="II87" s="127"/>
      <c r="IJ87" s="127"/>
      <c r="IK87" s="127"/>
      <c r="IL87" s="127"/>
      <c r="IM87" s="127"/>
      <c r="IN87" s="127"/>
      <c r="IO87" s="127"/>
      <c r="IP87" s="127"/>
      <c r="IQ87" s="127"/>
      <c r="IR87" s="127"/>
      <c r="IS87" s="127"/>
      <c r="IT87" s="127"/>
      <c r="IU87" s="127"/>
    </row>
    <row r="88" spans="1:255" s="20" customFormat="1" ht="13.5" customHeight="1" x14ac:dyDescent="0.25">
      <c r="A88" s="18"/>
      <c r="B88" s="47" t="s">
        <v>124</v>
      </c>
      <c r="C88" s="98"/>
      <c r="D88" s="98"/>
      <c r="E88" s="98"/>
      <c r="F88" s="98"/>
      <c r="G88" s="97">
        <f>SUM(G81:G87)</f>
        <v>17063252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25">
      <c r="A89" s="21"/>
      <c r="B89" s="53"/>
      <c r="C89" s="53"/>
      <c r="D89" s="53"/>
      <c r="E89" s="53"/>
      <c r="F89" s="54"/>
      <c r="G89" s="54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25">
      <c r="A90" s="46"/>
      <c r="B90" s="55" t="s">
        <v>125</v>
      </c>
      <c r="C90" s="56"/>
      <c r="D90" s="56"/>
      <c r="E90" s="56"/>
      <c r="F90" s="56"/>
      <c r="G90" s="93">
        <f>G31+G44+G77+G88</f>
        <v>43857790.299999997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25">
      <c r="A91" s="46"/>
      <c r="B91" s="57" t="s">
        <v>126</v>
      </c>
      <c r="C91" s="58"/>
      <c r="D91" s="58"/>
      <c r="E91" s="58"/>
      <c r="F91" s="58"/>
      <c r="G91" s="94">
        <f>G90*0.05</f>
        <v>2192889.5150000001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x14ac:dyDescent="0.25">
      <c r="A92" s="46"/>
      <c r="B92" s="59" t="s">
        <v>127</v>
      </c>
      <c r="C92" s="60"/>
      <c r="D92" s="60"/>
      <c r="E92" s="60"/>
      <c r="F92" s="60"/>
      <c r="G92" s="95">
        <f>G91+G90</f>
        <v>46050679.814999998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25">
      <c r="A93" s="46"/>
      <c r="B93" s="57" t="s">
        <v>128</v>
      </c>
      <c r="C93" s="58"/>
      <c r="D93" s="58"/>
      <c r="E93" s="58"/>
      <c r="F93" s="58"/>
      <c r="G93" s="94">
        <f>G12</f>
        <v>90000000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25">
      <c r="A94" s="46"/>
      <c r="B94" s="61" t="s">
        <v>129</v>
      </c>
      <c r="C94" s="62"/>
      <c r="D94" s="62"/>
      <c r="E94" s="62"/>
      <c r="F94" s="62"/>
      <c r="G94" s="96">
        <f>G93-G92</f>
        <v>43949320.185000002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" customHeight="1" x14ac:dyDescent="0.25">
      <c r="A95" s="46"/>
      <c r="B95" s="63" t="s">
        <v>130</v>
      </c>
      <c r="C95" s="64"/>
      <c r="D95" s="64"/>
      <c r="E95" s="64"/>
      <c r="F95" s="64"/>
      <c r="G95" s="6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2.75" customHeight="1" thickBot="1" x14ac:dyDescent="0.3">
      <c r="A96" s="46"/>
      <c r="B96" s="66"/>
      <c r="C96" s="64"/>
      <c r="D96" s="64"/>
      <c r="E96" s="64"/>
      <c r="F96" s="64"/>
      <c r="G96" s="6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2" customHeight="1" x14ac:dyDescent="0.25">
      <c r="A97" s="46"/>
      <c r="B97" s="67" t="s">
        <v>131</v>
      </c>
      <c r="C97" s="68"/>
      <c r="D97" s="68"/>
      <c r="E97" s="68"/>
      <c r="F97" s="69"/>
      <c r="G97" s="6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20" customFormat="1" ht="12" customHeight="1" x14ac:dyDescent="0.25">
      <c r="A98" s="46"/>
      <c r="B98" s="14" t="s">
        <v>132</v>
      </c>
      <c r="C98" s="66"/>
      <c r="D98" s="66"/>
      <c r="E98" s="66"/>
      <c r="F98" s="70"/>
      <c r="G98" s="6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5" s="20" customFormat="1" ht="12" customHeight="1" x14ac:dyDescent="0.25">
      <c r="A99" s="46"/>
      <c r="B99" s="14" t="s">
        <v>133</v>
      </c>
      <c r="C99" s="66"/>
      <c r="D99" s="66"/>
      <c r="E99" s="66"/>
      <c r="F99" s="70"/>
      <c r="G99" s="65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pans="1:255" s="20" customFormat="1" ht="12" customHeight="1" x14ac:dyDescent="0.25">
      <c r="A100" s="46"/>
      <c r="B100" s="14" t="s">
        <v>134</v>
      </c>
      <c r="C100" s="66"/>
      <c r="D100" s="66"/>
      <c r="E100" s="66"/>
      <c r="F100" s="70"/>
      <c r="G100" s="65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</row>
    <row r="101" spans="1:255" s="20" customFormat="1" ht="12" customHeight="1" x14ac:dyDescent="0.25">
      <c r="A101" s="46"/>
      <c r="B101" s="14" t="s">
        <v>135</v>
      </c>
      <c r="C101" s="66"/>
      <c r="D101" s="66"/>
      <c r="E101" s="66"/>
      <c r="F101" s="70"/>
      <c r="G101" s="65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</row>
    <row r="102" spans="1:255" s="20" customFormat="1" ht="12" customHeight="1" x14ac:dyDescent="0.25">
      <c r="A102" s="46"/>
      <c r="B102" s="14" t="s">
        <v>136</v>
      </c>
      <c r="C102" s="66"/>
      <c r="D102" s="66"/>
      <c r="E102" s="66"/>
      <c r="F102" s="70"/>
      <c r="G102" s="65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</row>
    <row r="103" spans="1:255" s="20" customFormat="1" ht="12.75" customHeight="1" thickBot="1" x14ac:dyDescent="0.3">
      <c r="A103" s="46"/>
      <c r="B103" s="15" t="s">
        <v>137</v>
      </c>
      <c r="C103" s="71"/>
      <c r="D103" s="71"/>
      <c r="E103" s="71"/>
      <c r="F103" s="72"/>
      <c r="G103" s="65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</row>
    <row r="104" spans="1:255" s="20" customFormat="1" ht="12.75" customHeight="1" x14ac:dyDescent="0.25">
      <c r="A104" s="46"/>
      <c r="B104" s="66"/>
      <c r="C104" s="66"/>
      <c r="D104" s="66"/>
      <c r="E104" s="66"/>
      <c r="F104" s="66"/>
      <c r="G104" s="65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</row>
    <row r="105" spans="1:255" s="20" customFormat="1" ht="15" customHeight="1" thickBot="1" x14ac:dyDescent="0.3">
      <c r="A105" s="46"/>
      <c r="B105" s="162" t="s">
        <v>138</v>
      </c>
      <c r="C105" s="163"/>
      <c r="D105" s="73"/>
      <c r="E105" s="74"/>
      <c r="F105" s="74"/>
      <c r="G105" s="65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</row>
    <row r="106" spans="1:255" s="20" customFormat="1" ht="12" customHeight="1" x14ac:dyDescent="0.25">
      <c r="A106" s="46"/>
      <c r="B106" s="75" t="s">
        <v>108</v>
      </c>
      <c r="C106" s="112" t="s">
        <v>139</v>
      </c>
      <c r="D106" s="113" t="s">
        <v>140</v>
      </c>
      <c r="E106" s="74"/>
      <c r="F106" s="74"/>
      <c r="G106" s="65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</row>
    <row r="107" spans="1:255" s="20" customFormat="1" ht="12" customHeight="1" x14ac:dyDescent="0.25">
      <c r="A107" s="46"/>
      <c r="B107" s="76" t="s">
        <v>141</v>
      </c>
      <c r="C107" s="108">
        <f>G31</f>
        <v>9360000</v>
      </c>
      <c r="D107" s="109">
        <f>(C107/C113)</f>
        <v>0.20325432843992861</v>
      </c>
      <c r="E107" s="74"/>
      <c r="F107" s="74"/>
      <c r="G107" s="65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</row>
    <row r="108" spans="1:255" s="20" customFormat="1" ht="12" customHeight="1" x14ac:dyDescent="0.25">
      <c r="A108" s="46"/>
      <c r="B108" s="76" t="s">
        <v>142</v>
      </c>
      <c r="C108" s="110">
        <v>0</v>
      </c>
      <c r="D108" s="109">
        <v>0</v>
      </c>
      <c r="E108" s="74"/>
      <c r="F108" s="74"/>
      <c r="G108" s="65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</row>
    <row r="109" spans="1:255" s="20" customFormat="1" ht="12" customHeight="1" x14ac:dyDescent="0.25">
      <c r="A109" s="46"/>
      <c r="B109" s="76" t="s">
        <v>143</v>
      </c>
      <c r="C109" s="108">
        <f>G44</f>
        <v>860000</v>
      </c>
      <c r="D109" s="109">
        <f>(C109/C113)</f>
        <v>1.8675077185719934E-2</v>
      </c>
      <c r="E109" s="74"/>
      <c r="F109" s="74"/>
      <c r="G109" s="65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</row>
    <row r="110" spans="1:255" s="20" customFormat="1" ht="12" customHeight="1" x14ac:dyDescent="0.25">
      <c r="A110" s="46"/>
      <c r="B110" s="76" t="s">
        <v>62</v>
      </c>
      <c r="C110" s="108">
        <f>G77</f>
        <v>16574538.299999999</v>
      </c>
      <c r="D110" s="109">
        <f>(C110/C113)</f>
        <v>0.35991951403508288</v>
      </c>
      <c r="E110" s="74"/>
      <c r="F110" s="74"/>
      <c r="G110" s="65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</row>
    <row r="111" spans="1:255" s="20" customFormat="1" ht="12" customHeight="1" x14ac:dyDescent="0.25">
      <c r="A111" s="46"/>
      <c r="B111" s="76" t="s">
        <v>144</v>
      </c>
      <c r="C111" s="114">
        <f>G88</f>
        <v>17063252</v>
      </c>
      <c r="D111" s="109">
        <f>(C111/C113)</f>
        <v>0.37053203272022101</v>
      </c>
      <c r="E111" s="77"/>
      <c r="F111" s="77"/>
      <c r="G111" s="65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</row>
    <row r="112" spans="1:255" s="20" customFormat="1" ht="12" customHeight="1" x14ac:dyDescent="0.25">
      <c r="A112" s="46"/>
      <c r="B112" s="76" t="s">
        <v>145</v>
      </c>
      <c r="C112" s="114">
        <f>G91</f>
        <v>2192889.5150000001</v>
      </c>
      <c r="D112" s="109">
        <f>(C112/C113)</f>
        <v>4.7619047619047623E-2</v>
      </c>
      <c r="E112" s="77"/>
      <c r="F112" s="77"/>
      <c r="G112" s="65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</row>
    <row r="113" spans="1:255" s="20" customFormat="1" ht="12.75" customHeight="1" thickBot="1" x14ac:dyDescent="0.3">
      <c r="A113" s="46"/>
      <c r="B113" s="78" t="s">
        <v>146</v>
      </c>
      <c r="C113" s="115">
        <f>SUM(C107:C112)</f>
        <v>46050679.814999998</v>
      </c>
      <c r="D113" s="111">
        <f>SUM(D107:D112)</f>
        <v>1</v>
      </c>
      <c r="E113" s="77"/>
      <c r="F113" s="77"/>
      <c r="G113" s="65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</row>
    <row r="114" spans="1:255" s="20" customFormat="1" ht="12" customHeight="1" x14ac:dyDescent="0.25">
      <c r="A114" s="46"/>
      <c r="B114" s="66"/>
      <c r="C114" s="64"/>
      <c r="D114" s="64"/>
      <c r="E114" s="64"/>
      <c r="F114" s="64"/>
      <c r="G114" s="65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</row>
    <row r="115" spans="1:255" s="20" customFormat="1" ht="12.75" customHeight="1" x14ac:dyDescent="0.25">
      <c r="A115" s="46"/>
      <c r="B115" s="80"/>
      <c r="C115" s="64"/>
      <c r="D115" s="64"/>
      <c r="E115" s="64"/>
      <c r="F115" s="64"/>
      <c r="G115" s="65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</row>
    <row r="116" spans="1:255" s="20" customFormat="1" ht="12" customHeight="1" thickBot="1" x14ac:dyDescent="0.3">
      <c r="A116" s="81"/>
      <c r="B116" s="82"/>
      <c r="C116" s="83" t="s">
        <v>147</v>
      </c>
      <c r="D116" s="84"/>
      <c r="E116" s="85"/>
      <c r="F116" s="86"/>
      <c r="G116" s="65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</row>
    <row r="117" spans="1:255" s="20" customFormat="1" ht="12" customHeight="1" x14ac:dyDescent="0.25">
      <c r="A117" s="46"/>
      <c r="B117" s="92" t="s">
        <v>148</v>
      </c>
      <c r="C117" s="16">
        <v>130000</v>
      </c>
      <c r="D117" s="16">
        <v>150000</v>
      </c>
      <c r="E117" s="17">
        <v>170000</v>
      </c>
      <c r="F117" s="87"/>
      <c r="G117" s="8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</row>
    <row r="118" spans="1:255" s="20" customFormat="1" ht="12.75" customHeight="1" thickBot="1" x14ac:dyDescent="0.3">
      <c r="A118" s="46"/>
      <c r="B118" s="78" t="s">
        <v>149</v>
      </c>
      <c r="C118" s="79">
        <f>(G92/C117)</f>
        <v>354.23599857692307</v>
      </c>
      <c r="D118" s="79">
        <f>(G92/D117)</f>
        <v>307.00453210000001</v>
      </c>
      <c r="E118" s="89">
        <f>(G92/E117)</f>
        <v>270.88635185294117</v>
      </c>
      <c r="F118" s="87"/>
      <c r="G118" s="8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</row>
    <row r="119" spans="1:255" s="20" customFormat="1" ht="15.6" customHeight="1" x14ac:dyDescent="0.25">
      <c r="A119" s="46"/>
      <c r="B119" s="161" t="s">
        <v>150</v>
      </c>
      <c r="C119" s="161"/>
      <c r="D119" s="161"/>
      <c r="E119" s="161"/>
      <c r="F119" s="66"/>
      <c r="G119" s="6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</row>
    <row r="120" spans="1:255" s="20" customFormat="1" ht="11.2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</row>
    <row r="121" spans="1:255" s="91" customFormat="1" ht="11.2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</row>
    <row r="122" spans="1:255" s="91" customFormat="1" ht="11.2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</row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Franco Indet. Malla AV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2023-03-30T11:35:41Z</dcterms:modified>
  <cp:category/>
  <cp:contentStatus/>
</cp:coreProperties>
</file>