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Tomate Híbri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D102" i="1"/>
  <c r="G69" i="1" l="1"/>
  <c r="G55" i="1" l="1"/>
  <c r="G54" i="1" l="1"/>
  <c r="G46" i="1"/>
  <c r="G50" i="1" l="1"/>
  <c r="G51" i="1"/>
  <c r="G52" i="1"/>
  <c r="G53" i="1"/>
  <c r="G68" i="1" l="1"/>
  <c r="G70" i="1"/>
  <c r="G48" i="1"/>
  <c r="G49" i="1"/>
  <c r="G57" i="1"/>
  <c r="G58" i="1"/>
  <c r="G59" i="1"/>
  <c r="G61" i="1"/>
  <c r="G29" i="1"/>
  <c r="G67" i="1"/>
  <c r="G66" i="1"/>
  <c r="G22" i="1"/>
  <c r="G23" i="1"/>
  <c r="G24" i="1"/>
  <c r="G25" i="1"/>
  <c r="G26" i="1"/>
  <c r="G27" i="1"/>
  <c r="G28" i="1"/>
  <c r="G71" i="1" l="1"/>
  <c r="G62" i="1"/>
  <c r="G21" i="1"/>
  <c r="G30" i="1" s="1"/>
  <c r="G40" i="1" l="1"/>
  <c r="G39" i="1"/>
  <c r="G41" i="1" l="1"/>
  <c r="G12" i="1"/>
  <c r="G76" i="1" l="1"/>
  <c r="C96" i="1" l="1"/>
  <c r="C92" i="1"/>
  <c r="C95" i="1"/>
  <c r="C94" i="1"/>
  <c r="G73" i="1" l="1"/>
  <c r="G74" i="1" s="1"/>
  <c r="G75" i="1" l="1"/>
  <c r="C97" i="1"/>
  <c r="C98" i="1" s="1"/>
  <c r="D95" i="1" s="1"/>
  <c r="D103" i="1" l="1"/>
  <c r="C103" i="1"/>
  <c r="E103" i="1"/>
  <c r="G77" i="1"/>
  <c r="D97" i="1"/>
  <c r="D94" i="1"/>
  <c r="D96" i="1"/>
  <c r="D92" i="1"/>
  <c r="D98" i="1" l="1"/>
</calcChain>
</file>

<file path=xl/sharedStrings.xml><?xml version="1.0" encoding="utf-8"?>
<sst xmlns="http://schemas.openxmlformats.org/spreadsheetml/2006/main" count="186" uniqueCount="130">
  <si>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</si>
  <si>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</si>
  <si>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</si>
  <si>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</si>
  <si>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</si>
  <si>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</si>
  <si>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</si>
  <si>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</si>
  <si>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</si>
  <si>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</si>
  <si>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</si>
  <si>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</si>
  <si>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</si>
  <si>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</si>
  <si>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</si>
  <si>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</si>
  <si>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</si>
  <si>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</si>
  <si>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</si>
  <si>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</si>
  <si>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</si>
  <si>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</si>
  <si>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</si>
  <si>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</si>
  <si>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</si>
  <si>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</si>
  <si>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</si>
  <si>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</si>
  <si>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</si>
  <si>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</si>
  <si>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</si>
  <si>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</si>
  <si>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</si>
  <si>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</si>
  <si>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</si>
  <si>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</si>
  <si>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</si>
  <si>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</si>
  <si>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</si>
  <si>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</si>
  <si>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</si>
  <si>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</si>
  <si>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</si>
  <si>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</si>
  <si>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</si>
  <si>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</si>
  <si>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</si>
  <si>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</si>
  <si>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</si>
  <si>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</si>
  <si>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</si>
  <si>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</si>
  <si>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</si>
  <si>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</si>
  <si>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</si>
  <si>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</si>
  <si>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</si>
  <si>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</si>
  <si>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Noviembre-Marzo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</si>
  <si>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</si>
  <si>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</si>
  <si>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</si>
  <si>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</si>
  <si>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</si>
  <si>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</si>
  <si>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Saco 25 Kg</t>
  </si>
  <si>
    <t>RENDIMIENTO ( Kg/Há.)</t>
  </si>
  <si>
    <t>Cosecha</t>
  </si>
  <si>
    <t>Lorsban Plus</t>
  </si>
  <si>
    <t>Lt</t>
  </si>
  <si>
    <t>Riegos</t>
  </si>
  <si>
    <t>PRECIO ESPERADO ($/Kg.)</t>
  </si>
  <si>
    <t>TOMATE HÍBRIDO</t>
  </si>
  <si>
    <t>Luciana Larga Vida</t>
  </si>
  <si>
    <t>Alto</t>
  </si>
  <si>
    <t>Enero-Mayo</t>
  </si>
  <si>
    <t>Heladas-estructuras productivas dañadas por sismos-lluvia excesiva-aluviones y viento.</t>
  </si>
  <si>
    <t>Transplante</t>
  </si>
  <si>
    <t>Octubre-Diciembre</t>
  </si>
  <si>
    <t>Entutorado</t>
  </si>
  <si>
    <t>Noviembre-Abril</t>
  </si>
  <si>
    <t>Enero-Febrero</t>
  </si>
  <si>
    <t>Enero-Agosto</t>
  </si>
  <si>
    <t>Enero</t>
  </si>
  <si>
    <t>Febrero</t>
  </si>
  <si>
    <t>Abril-Agosto</t>
  </si>
  <si>
    <t>Febrero-Agosto</t>
  </si>
  <si>
    <t>Abril</t>
  </si>
  <si>
    <t>Mayo-Agosto</t>
  </si>
  <si>
    <t>Material Vegetal</t>
  </si>
  <si>
    <t>Plantulas</t>
  </si>
  <si>
    <t>Belt 480 SC</t>
  </si>
  <si>
    <t>250 cc</t>
  </si>
  <si>
    <t>Noviembre</t>
  </si>
  <si>
    <t>Proclain 05 SG</t>
  </si>
  <si>
    <t>FUNGICIDA</t>
  </si>
  <si>
    <t>Ridomil Gold MZ</t>
  </si>
  <si>
    <t>Septiembre</t>
  </si>
  <si>
    <t>Rollo</t>
  </si>
  <si>
    <t>2. Precio de insumos corresponde a  precios  no colocados en el predio.</t>
  </si>
  <si>
    <t>7. Método de siembra en líneas a un marco de 1.2 m x 0.5 m.</t>
  </si>
  <si>
    <t>8. Período de siembra a inicio de cosecha 100 días.</t>
  </si>
  <si>
    <t>Cinta Gareta</t>
  </si>
  <si>
    <t>ESCENARIOS COSTO UNITARIO  ($/Kg)</t>
  </si>
  <si>
    <t>Rendimiento (Kg/hà)</t>
  </si>
  <si>
    <t>Costo unitario ($/Kg) (*)</t>
  </si>
  <si>
    <t xml:space="preserve">Urea </t>
  </si>
  <si>
    <t>Super Fosfato triple</t>
  </si>
  <si>
    <t xml:space="preserve">Octubre </t>
  </si>
  <si>
    <t>Sulfato de Magnesio</t>
  </si>
  <si>
    <t>Nitrato de Potasio</t>
  </si>
  <si>
    <t>Nitrato de Calcio</t>
  </si>
  <si>
    <t>Fosfato Monoamonico</t>
  </si>
  <si>
    <t>Diciembre-Febrero</t>
  </si>
  <si>
    <t>Noviembre-Enero</t>
  </si>
  <si>
    <t>Noviembre-Febrero</t>
  </si>
  <si>
    <t>Sulfato de Calcio</t>
  </si>
  <si>
    <t>Mulch 0.2 mm x 1.2 x 1000 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</si>
  <si>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</si>
  <si>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</si>
  <si>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</si>
  <si>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Desmalezado y Desbrote</t>
  </si>
  <si>
    <t>Aplicación de Agroinsumos</t>
  </si>
  <si>
    <t>Seleección y Envasado</t>
  </si>
  <si>
    <t>Guano no Avícola</t>
  </si>
  <si>
    <t>Cinta de Riego (3810 mts)</t>
  </si>
  <si>
    <t>Alambre Inchalam 1715 50 kg</t>
  </si>
  <si>
    <t xml:space="preserve">Rollo </t>
  </si>
  <si>
    <t>Malla Rashell 4.2 X 100 mt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</si>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</sst>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right" wrapText="1"/>
    </xf>
    <xf numFmtId="3" fontId="1" fillId="2" borderId="47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1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49" fontId="1" fillId="2" borderId="50" xfId="0" applyNumberFormat="1" applyFont="1" applyFill="1" applyBorder="1" applyAlignment="1"/>
    <xf numFmtId="49" fontId="1" fillId="2" borderId="50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/>
    <xf numFmtId="3" fontId="1" fillId="2" borderId="50" xfId="0" applyNumberFormat="1" applyFont="1" applyFill="1" applyBorder="1" applyAlignment="1"/>
    <xf numFmtId="49" fontId="5" fillId="2" borderId="50" xfId="0" applyNumberFormat="1" applyFont="1" applyFill="1" applyBorder="1" applyAlignment="1"/>
    <xf numFmtId="0" fontId="1" fillId="2" borderId="50" xfId="0" applyFont="1" applyFill="1" applyBorder="1" applyAlignment="1">
      <alignment horizontal="center"/>
    </xf>
    <xf numFmtId="0" fontId="1" fillId="2" borderId="50" xfId="0" applyFont="1" applyFill="1" applyBorder="1" applyAlignment="1"/>
    <xf numFmtId="49" fontId="5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8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8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5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5" fontId="5" fillId="8" borderId="3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48" xfId="0" applyNumberFormat="1" applyFon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5" borderId="21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164" fontId="10" fillId="5" borderId="23" xfId="0" applyNumberFormat="1" applyFont="1" applyFill="1" applyBorder="1" applyAlignment="1">
      <alignment vertical="center"/>
    </xf>
    <xf numFmtId="49" fontId="10" fillId="3" borderId="24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10" fillId="3" borderId="25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0" fillId="5" borderId="25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0" fillId="6" borderId="2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04"/>
  <sheetViews>
    <sheetView showGridLines="0" tabSelected="1" topLeftCell="B4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269531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43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3" t="s">
        <v>0</v>
      </c>
      <c r="C9" s="124" t="s">
        <v>72</v>
      </c>
      <c r="D9" s="125"/>
      <c r="E9" s="152" t="s">
        <v>66</v>
      </c>
      <c r="F9" s="153"/>
      <c r="G9" s="126">
        <v>80000</v>
      </c>
    </row>
    <row r="10" spans="2:7" ht="38.25" customHeight="1" x14ac:dyDescent="0.35">
      <c r="B10" s="24" t="s">
        <v>1</v>
      </c>
      <c r="C10" s="25" t="s">
        <v>73</v>
      </c>
      <c r="D10" s="23"/>
      <c r="E10" s="150" t="s">
        <v>2</v>
      </c>
      <c r="F10" s="151"/>
      <c r="G10" s="26" t="s">
        <v>75</v>
      </c>
    </row>
    <row r="11" spans="2:7" ht="18" customHeight="1" x14ac:dyDescent="0.35">
      <c r="B11" s="24" t="s">
        <v>3</v>
      </c>
      <c r="C11" s="22" t="s">
        <v>74</v>
      </c>
      <c r="D11" s="23"/>
      <c r="E11" s="148" t="s">
        <v>71</v>
      </c>
      <c r="F11" s="149"/>
      <c r="G11" s="27">
        <v>500</v>
      </c>
    </row>
    <row r="12" spans="2:7" ht="11.25" customHeight="1" x14ac:dyDescent="0.35">
      <c r="B12" s="24" t="s">
        <v>4</v>
      </c>
      <c r="C12" s="22" t="s">
        <v>56</v>
      </c>
      <c r="D12" s="23"/>
      <c r="E12" s="121" t="s">
        <v>5</v>
      </c>
      <c r="F12" s="122"/>
      <c r="G12" s="28">
        <f>+G11*G9</f>
        <v>40000000</v>
      </c>
    </row>
    <row r="13" spans="2:7" ht="35" customHeight="1" x14ac:dyDescent="0.35">
      <c r="B13" s="24" t="s">
        <v>6</v>
      </c>
      <c r="C13" s="22" t="s">
        <v>57</v>
      </c>
      <c r="D13" s="23"/>
      <c r="E13" s="148" t="s">
        <v>7</v>
      </c>
      <c r="F13" s="149"/>
      <c r="G13" s="31" t="s">
        <v>129</v>
      </c>
    </row>
    <row r="14" spans="2:7" ht="13.5" customHeight="1" x14ac:dyDescent="0.35">
      <c r="B14" s="24" t="s">
        <v>8</v>
      </c>
      <c r="C14" s="22" t="s">
        <v>55</v>
      </c>
      <c r="D14" s="23"/>
      <c r="E14" s="148" t="s">
        <v>9</v>
      </c>
      <c r="F14" s="149"/>
      <c r="G14" s="22" t="s">
        <v>75</v>
      </c>
    </row>
    <row r="15" spans="2:7" ht="43" x14ac:dyDescent="0.35">
      <c r="B15" s="29" t="s">
        <v>10</v>
      </c>
      <c r="C15" s="30">
        <v>44942</v>
      </c>
      <c r="D15" s="23"/>
      <c r="E15" s="154" t="s">
        <v>11</v>
      </c>
      <c r="F15" s="155"/>
      <c r="G15" s="31" t="s">
        <v>76</v>
      </c>
    </row>
    <row r="16" spans="2:7" ht="12" customHeight="1" x14ac:dyDescent="0.35">
      <c r="B16" s="32"/>
      <c r="C16" s="33"/>
      <c r="D16" s="34"/>
      <c r="E16" s="35"/>
      <c r="F16" s="35"/>
      <c r="G16" s="36"/>
    </row>
    <row r="17" spans="2:7" ht="12" customHeight="1" x14ac:dyDescent="0.35">
      <c r="B17" s="156" t="s">
        <v>12</v>
      </c>
      <c r="C17" s="157"/>
      <c r="D17" s="157"/>
      <c r="E17" s="157"/>
      <c r="F17" s="157"/>
      <c r="G17" s="157"/>
    </row>
    <row r="18" spans="2:7" ht="12" customHeight="1" x14ac:dyDescent="0.35">
      <c r="B18" s="37"/>
      <c r="C18" s="38"/>
      <c r="D18" s="38"/>
      <c r="E18" s="38"/>
      <c r="F18" s="39"/>
      <c r="G18" s="39"/>
    </row>
    <row r="19" spans="2:7" ht="12" customHeight="1" x14ac:dyDescent="0.35">
      <c r="B19" s="40" t="s">
        <v>13</v>
      </c>
      <c r="C19" s="41"/>
      <c r="D19" s="42"/>
      <c r="E19" s="42"/>
      <c r="F19" s="42"/>
      <c r="G19" s="42"/>
    </row>
    <row r="20" spans="2:7" ht="24" customHeight="1" x14ac:dyDescent="0.35">
      <c r="B20" s="127" t="s">
        <v>14</v>
      </c>
      <c r="C20" s="127" t="s">
        <v>15</v>
      </c>
      <c r="D20" s="127" t="s">
        <v>16</v>
      </c>
      <c r="E20" s="127" t="s">
        <v>17</v>
      </c>
      <c r="F20" s="127" t="s">
        <v>18</v>
      </c>
      <c r="G20" s="127" t="s">
        <v>19</v>
      </c>
    </row>
    <row r="21" spans="2:7" ht="12.75" customHeight="1" x14ac:dyDescent="0.35">
      <c r="B21" s="120" t="s">
        <v>20</v>
      </c>
      <c r="C21" s="43" t="s">
        <v>21</v>
      </c>
      <c r="D21" s="44">
        <v>0.5</v>
      </c>
      <c r="E21" s="43" t="s">
        <v>81</v>
      </c>
      <c r="F21" s="28">
        <v>20000</v>
      </c>
      <c r="G21" s="28">
        <f>(D21*F21)</f>
        <v>10000</v>
      </c>
    </row>
    <row r="22" spans="2:7" ht="15.65" customHeight="1" x14ac:dyDescent="0.35">
      <c r="B22" s="120" t="s">
        <v>70</v>
      </c>
      <c r="C22" s="43" t="s">
        <v>21</v>
      </c>
      <c r="D22" s="44">
        <v>26</v>
      </c>
      <c r="E22" s="43" t="s">
        <v>82</v>
      </c>
      <c r="F22" s="28">
        <v>20000</v>
      </c>
      <c r="G22" s="28">
        <f t="shared" ref="G22:G29" si="0">(D22*F22)</f>
        <v>520000</v>
      </c>
    </row>
    <row r="23" spans="2:7" ht="24.65" customHeight="1" x14ac:dyDescent="0.35">
      <c r="B23" s="120" t="s">
        <v>120</v>
      </c>
      <c r="C23" s="43" t="s">
        <v>21</v>
      </c>
      <c r="D23" s="44">
        <v>4</v>
      </c>
      <c r="E23" s="43" t="s">
        <v>83</v>
      </c>
      <c r="F23" s="28">
        <v>20000</v>
      </c>
      <c r="G23" s="28">
        <f t="shared" si="0"/>
        <v>80000</v>
      </c>
    </row>
    <row r="24" spans="2:7" ht="14.5" customHeight="1" x14ac:dyDescent="0.35">
      <c r="B24" s="120" t="s">
        <v>77</v>
      </c>
      <c r="C24" s="43" t="s">
        <v>21</v>
      </c>
      <c r="D24" s="44">
        <v>10</v>
      </c>
      <c r="E24" s="43" t="s">
        <v>84</v>
      </c>
      <c r="F24" s="28">
        <v>20000</v>
      </c>
      <c r="G24" s="28">
        <f t="shared" si="0"/>
        <v>200000</v>
      </c>
    </row>
    <row r="25" spans="2:7" ht="14.5" customHeight="1" x14ac:dyDescent="0.35">
      <c r="B25" s="120" t="s">
        <v>121</v>
      </c>
      <c r="C25" s="43" t="s">
        <v>21</v>
      </c>
      <c r="D25" s="44">
        <v>40</v>
      </c>
      <c r="E25" s="43" t="s">
        <v>85</v>
      </c>
      <c r="F25" s="28">
        <v>20000</v>
      </c>
      <c r="G25" s="28">
        <f t="shared" si="0"/>
        <v>800000</v>
      </c>
    </row>
    <row r="26" spans="2:7" ht="14.5" customHeight="1" x14ac:dyDescent="0.35">
      <c r="B26" s="120" t="s">
        <v>122</v>
      </c>
      <c r="C26" s="43" t="s">
        <v>21</v>
      </c>
      <c r="D26" s="44">
        <v>20</v>
      </c>
      <c r="E26" s="43" t="s">
        <v>86</v>
      </c>
      <c r="F26" s="28">
        <v>20000</v>
      </c>
      <c r="G26" s="28">
        <f t="shared" si="0"/>
        <v>400000</v>
      </c>
    </row>
    <row r="27" spans="2:7" ht="14.5" customHeight="1" x14ac:dyDescent="0.35">
      <c r="B27" s="120" t="s">
        <v>79</v>
      </c>
      <c r="C27" s="43" t="s">
        <v>21</v>
      </c>
      <c r="D27" s="44">
        <v>13</v>
      </c>
      <c r="E27" s="43" t="s">
        <v>87</v>
      </c>
      <c r="F27" s="28">
        <v>20000</v>
      </c>
      <c r="G27" s="28">
        <f t="shared" si="0"/>
        <v>260000</v>
      </c>
    </row>
    <row r="28" spans="2:7" ht="12.75" customHeight="1" x14ac:dyDescent="0.35">
      <c r="B28" s="120" t="s">
        <v>67</v>
      </c>
      <c r="C28" s="43" t="s">
        <v>21</v>
      </c>
      <c r="D28" s="44">
        <v>128</v>
      </c>
      <c r="E28" s="43" t="s">
        <v>88</v>
      </c>
      <c r="F28" s="28">
        <v>20000</v>
      </c>
      <c r="G28" s="28">
        <f t="shared" si="0"/>
        <v>2560000</v>
      </c>
    </row>
    <row r="29" spans="2:7" ht="12.75" customHeight="1" x14ac:dyDescent="0.35">
      <c r="B29" s="120" t="s">
        <v>123</v>
      </c>
      <c r="C29" s="43" t="s">
        <v>21</v>
      </c>
      <c r="D29" s="44">
        <v>96</v>
      </c>
      <c r="E29" s="43" t="s">
        <v>88</v>
      </c>
      <c r="F29" s="28">
        <v>20000</v>
      </c>
      <c r="G29" s="28">
        <f t="shared" si="0"/>
        <v>1920000</v>
      </c>
    </row>
    <row r="30" spans="2:7" ht="12.75" customHeight="1" x14ac:dyDescent="0.35">
      <c r="B30" s="5" t="s">
        <v>22</v>
      </c>
      <c r="C30" s="6"/>
      <c r="D30" s="6"/>
      <c r="E30" s="6"/>
      <c r="F30" s="7"/>
      <c r="G30" s="8">
        <f>SUM(G21:G29)</f>
        <v>6750000</v>
      </c>
    </row>
    <row r="31" spans="2:7" ht="12" customHeight="1" x14ac:dyDescent="0.35">
      <c r="B31" s="37"/>
      <c r="C31" s="39"/>
      <c r="D31" s="39"/>
      <c r="E31" s="39"/>
      <c r="F31" s="45"/>
      <c r="G31" s="45"/>
    </row>
    <row r="32" spans="2:7" ht="12" customHeight="1" x14ac:dyDescent="0.35">
      <c r="B32" s="46" t="s">
        <v>23</v>
      </c>
      <c r="C32" s="47"/>
      <c r="D32" s="48"/>
      <c r="E32" s="48"/>
      <c r="F32" s="49"/>
      <c r="G32" s="49"/>
    </row>
    <row r="33" spans="2:7" ht="24" customHeight="1" x14ac:dyDescent="0.35">
      <c r="B33" s="128" t="s">
        <v>14</v>
      </c>
      <c r="C33" s="129" t="s">
        <v>15</v>
      </c>
      <c r="D33" s="129" t="s">
        <v>16</v>
      </c>
      <c r="E33" s="128" t="s">
        <v>17</v>
      </c>
      <c r="F33" s="129" t="s">
        <v>18</v>
      </c>
      <c r="G33" s="128" t="s">
        <v>19</v>
      </c>
    </row>
    <row r="34" spans="2:7" ht="12" customHeight="1" x14ac:dyDescent="0.35">
      <c r="B34" s="50"/>
      <c r="C34" s="51"/>
      <c r="D34" s="51"/>
      <c r="E34" s="51"/>
      <c r="F34" s="50"/>
      <c r="G34" s="50"/>
    </row>
    <row r="35" spans="2:7" ht="12" customHeight="1" x14ac:dyDescent="0.35">
      <c r="B35" s="52" t="s">
        <v>24</v>
      </c>
      <c r="C35" s="53"/>
      <c r="D35" s="53"/>
      <c r="E35" s="53"/>
      <c r="F35" s="54"/>
      <c r="G35" s="54"/>
    </row>
    <row r="36" spans="2:7" ht="12" customHeight="1" x14ac:dyDescent="0.35">
      <c r="B36" s="55"/>
      <c r="C36" s="56"/>
      <c r="D36" s="56"/>
      <c r="E36" s="56"/>
      <c r="F36" s="57"/>
      <c r="G36" s="57"/>
    </row>
    <row r="37" spans="2:7" ht="12" customHeight="1" x14ac:dyDescent="0.35">
      <c r="B37" s="46" t="s">
        <v>25</v>
      </c>
      <c r="C37" s="47"/>
      <c r="D37" s="48"/>
      <c r="E37" s="48"/>
      <c r="F37" s="49"/>
      <c r="G37" s="49"/>
    </row>
    <row r="38" spans="2:7" ht="24" customHeight="1" x14ac:dyDescent="0.35">
      <c r="B38" s="130" t="s">
        <v>14</v>
      </c>
      <c r="C38" s="130" t="s">
        <v>15</v>
      </c>
      <c r="D38" s="130" t="s">
        <v>16</v>
      </c>
      <c r="E38" s="130" t="s">
        <v>17</v>
      </c>
      <c r="F38" s="131" t="s">
        <v>18</v>
      </c>
      <c r="G38" s="130" t="s">
        <v>19</v>
      </c>
    </row>
    <row r="39" spans="2:7" ht="12.75" customHeight="1" x14ac:dyDescent="0.35">
      <c r="B39" s="58" t="s">
        <v>27</v>
      </c>
      <c r="C39" s="59" t="s">
        <v>26</v>
      </c>
      <c r="D39" s="60">
        <v>0.5</v>
      </c>
      <c r="E39" s="61" t="s">
        <v>83</v>
      </c>
      <c r="F39" s="62">
        <v>230000</v>
      </c>
      <c r="G39" s="62">
        <f>+D39*F39</f>
        <v>115000</v>
      </c>
    </row>
    <row r="40" spans="2:7" ht="12.75" customHeight="1" x14ac:dyDescent="0.35">
      <c r="B40" s="58" t="s">
        <v>63</v>
      </c>
      <c r="C40" s="59" t="s">
        <v>26</v>
      </c>
      <c r="D40" s="60">
        <v>0.5</v>
      </c>
      <c r="E40" s="61" t="s">
        <v>83</v>
      </c>
      <c r="F40" s="62">
        <v>230000</v>
      </c>
      <c r="G40" s="62">
        <f>+D40*F40</f>
        <v>115000</v>
      </c>
    </row>
    <row r="41" spans="2:7" ht="12.75" customHeight="1" x14ac:dyDescent="0.35">
      <c r="B41" s="11" t="s">
        <v>28</v>
      </c>
      <c r="C41" s="12"/>
      <c r="D41" s="12"/>
      <c r="E41" s="12"/>
      <c r="F41" s="13"/>
      <c r="G41" s="14">
        <f>SUM(G39:G40)</f>
        <v>230000</v>
      </c>
    </row>
    <row r="42" spans="2:7" ht="12" customHeight="1" x14ac:dyDescent="0.35">
      <c r="B42" s="55"/>
      <c r="C42" s="56"/>
      <c r="D42" s="56"/>
      <c r="E42" s="56"/>
      <c r="F42" s="57"/>
      <c r="G42" s="57"/>
    </row>
    <row r="43" spans="2:7" ht="12" customHeight="1" x14ac:dyDescent="0.35">
      <c r="B43" s="46" t="s">
        <v>29</v>
      </c>
      <c r="C43" s="47"/>
      <c r="D43" s="48"/>
      <c r="E43" s="48"/>
      <c r="F43" s="49"/>
      <c r="G43" s="49"/>
    </row>
    <row r="44" spans="2:7" ht="24" customHeight="1" x14ac:dyDescent="0.35">
      <c r="B44" s="132" t="s">
        <v>30</v>
      </c>
      <c r="C44" s="132" t="s">
        <v>31</v>
      </c>
      <c r="D44" s="132" t="s">
        <v>32</v>
      </c>
      <c r="E44" s="132" t="s">
        <v>17</v>
      </c>
      <c r="F44" s="132" t="s">
        <v>18</v>
      </c>
      <c r="G44" s="132" t="s">
        <v>19</v>
      </c>
    </row>
    <row r="45" spans="2:7" ht="12.75" customHeight="1" x14ac:dyDescent="0.35">
      <c r="B45" s="63" t="s">
        <v>89</v>
      </c>
      <c r="C45" s="64"/>
      <c r="D45" s="64"/>
      <c r="E45" s="64"/>
      <c r="F45" s="64"/>
      <c r="G45" s="64"/>
    </row>
    <row r="46" spans="2:7" ht="12.75" customHeight="1" x14ac:dyDescent="0.35">
      <c r="B46" s="121" t="s">
        <v>90</v>
      </c>
      <c r="C46" s="65" t="s">
        <v>15</v>
      </c>
      <c r="D46" s="9">
        <v>16667</v>
      </c>
      <c r="E46" s="65" t="s">
        <v>78</v>
      </c>
      <c r="F46" s="9">
        <v>200</v>
      </c>
      <c r="G46" s="9">
        <f>+D46*F46</f>
        <v>3333400</v>
      </c>
    </row>
    <row r="47" spans="2:7" ht="12.75" customHeight="1" x14ac:dyDescent="0.35">
      <c r="B47" s="66" t="s">
        <v>33</v>
      </c>
      <c r="C47" s="10"/>
      <c r="D47" s="122"/>
      <c r="E47" s="10"/>
      <c r="F47" s="9"/>
      <c r="G47" s="9"/>
    </row>
    <row r="48" spans="2:7" ht="12.75" customHeight="1" x14ac:dyDescent="0.35">
      <c r="B48" s="121" t="s">
        <v>106</v>
      </c>
      <c r="C48" s="65" t="s">
        <v>65</v>
      </c>
      <c r="D48" s="67">
        <v>29</v>
      </c>
      <c r="E48" s="65" t="s">
        <v>58</v>
      </c>
      <c r="F48" s="9">
        <v>30000</v>
      </c>
      <c r="G48" s="9">
        <f t="shared" ref="G48:G61" si="1">+D48*F48</f>
        <v>870000</v>
      </c>
    </row>
    <row r="49" spans="2:7" ht="12.75" customHeight="1" x14ac:dyDescent="0.35">
      <c r="B49" s="121" t="s">
        <v>107</v>
      </c>
      <c r="C49" s="65" t="s">
        <v>65</v>
      </c>
      <c r="D49" s="67">
        <v>2</v>
      </c>
      <c r="E49" s="65" t="s">
        <v>108</v>
      </c>
      <c r="F49" s="9">
        <v>42500</v>
      </c>
      <c r="G49" s="9">
        <f t="shared" si="1"/>
        <v>85000</v>
      </c>
    </row>
    <row r="50" spans="2:7" ht="12.75" customHeight="1" x14ac:dyDescent="0.35">
      <c r="B50" s="121" t="s">
        <v>109</v>
      </c>
      <c r="C50" s="65" t="s">
        <v>65</v>
      </c>
      <c r="D50" s="67">
        <v>13</v>
      </c>
      <c r="E50" s="65" t="s">
        <v>78</v>
      </c>
      <c r="F50" s="68">
        <v>24500</v>
      </c>
      <c r="G50" s="9">
        <f t="shared" si="1"/>
        <v>318500</v>
      </c>
    </row>
    <row r="51" spans="2:7" ht="12.75" customHeight="1" x14ac:dyDescent="0.35">
      <c r="B51" s="121" t="s">
        <v>110</v>
      </c>
      <c r="C51" s="65" t="s">
        <v>65</v>
      </c>
      <c r="D51" s="67">
        <v>17</v>
      </c>
      <c r="E51" s="65" t="s">
        <v>113</v>
      </c>
      <c r="F51" s="9">
        <v>52000</v>
      </c>
      <c r="G51" s="9">
        <f t="shared" si="1"/>
        <v>884000</v>
      </c>
    </row>
    <row r="52" spans="2:7" ht="12.75" customHeight="1" x14ac:dyDescent="0.35">
      <c r="B52" s="121" t="s">
        <v>111</v>
      </c>
      <c r="C52" s="65" t="s">
        <v>65</v>
      </c>
      <c r="D52" s="67">
        <v>8</v>
      </c>
      <c r="E52" s="65" t="s">
        <v>114</v>
      </c>
      <c r="F52" s="9">
        <v>46500</v>
      </c>
      <c r="G52" s="9">
        <f t="shared" si="1"/>
        <v>372000</v>
      </c>
    </row>
    <row r="53" spans="2:7" ht="12.75" customHeight="1" x14ac:dyDescent="0.35">
      <c r="B53" s="121" t="s">
        <v>112</v>
      </c>
      <c r="C53" s="65" t="s">
        <v>65</v>
      </c>
      <c r="D53" s="67">
        <v>3</v>
      </c>
      <c r="E53" s="65" t="s">
        <v>115</v>
      </c>
      <c r="F53" s="9">
        <v>41000</v>
      </c>
      <c r="G53" s="9">
        <f t="shared" si="1"/>
        <v>123000</v>
      </c>
    </row>
    <row r="54" spans="2:7" ht="12.75" customHeight="1" x14ac:dyDescent="0.35">
      <c r="B54" s="121" t="s">
        <v>124</v>
      </c>
      <c r="C54" s="65" t="s">
        <v>65</v>
      </c>
      <c r="D54" s="67">
        <v>720</v>
      </c>
      <c r="E54" s="65" t="s">
        <v>78</v>
      </c>
      <c r="F54" s="9">
        <v>3500</v>
      </c>
      <c r="G54" s="9">
        <f>+D54*F54</f>
        <v>2520000</v>
      </c>
    </row>
    <row r="55" spans="2:7" ht="12.75" customHeight="1" x14ac:dyDescent="0.35">
      <c r="B55" s="69" t="s">
        <v>116</v>
      </c>
      <c r="C55" s="70" t="s">
        <v>65</v>
      </c>
      <c r="D55" s="71">
        <v>45</v>
      </c>
      <c r="E55" s="65" t="s">
        <v>78</v>
      </c>
      <c r="F55" s="72">
        <v>31990</v>
      </c>
      <c r="G55" s="9">
        <f>+D55*F55</f>
        <v>1439550</v>
      </c>
    </row>
    <row r="56" spans="2:7" ht="12.75" customHeight="1" x14ac:dyDescent="0.35">
      <c r="B56" s="73" t="s">
        <v>34</v>
      </c>
      <c r="C56" s="74"/>
      <c r="D56" s="75"/>
      <c r="E56" s="74"/>
      <c r="F56" s="72"/>
      <c r="G56" s="9"/>
    </row>
    <row r="57" spans="2:7" ht="13" customHeight="1" x14ac:dyDescent="0.35">
      <c r="B57" s="15" t="s">
        <v>68</v>
      </c>
      <c r="C57" s="16" t="s">
        <v>69</v>
      </c>
      <c r="D57" s="17">
        <v>4</v>
      </c>
      <c r="E57" s="16" t="s">
        <v>80</v>
      </c>
      <c r="F57" s="18">
        <v>27000</v>
      </c>
      <c r="G57" s="9">
        <f t="shared" si="1"/>
        <v>108000</v>
      </c>
    </row>
    <row r="58" spans="2:7" ht="13" customHeight="1" x14ac:dyDescent="0.35">
      <c r="B58" s="15" t="s">
        <v>91</v>
      </c>
      <c r="C58" s="16" t="s">
        <v>92</v>
      </c>
      <c r="D58" s="17">
        <v>10</v>
      </c>
      <c r="E58" s="16" t="s">
        <v>93</v>
      </c>
      <c r="F58" s="18">
        <v>73500</v>
      </c>
      <c r="G58" s="9">
        <f t="shared" si="1"/>
        <v>735000</v>
      </c>
    </row>
    <row r="59" spans="2:7" ht="13" customHeight="1" x14ac:dyDescent="0.35">
      <c r="B59" s="15" t="s">
        <v>94</v>
      </c>
      <c r="C59" s="16" t="s">
        <v>64</v>
      </c>
      <c r="D59" s="17">
        <v>4</v>
      </c>
      <c r="E59" s="16" t="s">
        <v>80</v>
      </c>
      <c r="F59" s="18">
        <v>137500</v>
      </c>
      <c r="G59" s="9">
        <f t="shared" si="1"/>
        <v>550000</v>
      </c>
    </row>
    <row r="60" spans="2:7" ht="13" customHeight="1" x14ac:dyDescent="0.35">
      <c r="B60" s="76" t="s">
        <v>95</v>
      </c>
      <c r="C60" s="16"/>
      <c r="D60" s="17"/>
      <c r="E60" s="16"/>
      <c r="F60" s="18"/>
      <c r="G60" s="9"/>
    </row>
    <row r="61" spans="2:7" ht="13" customHeight="1" x14ac:dyDescent="0.35">
      <c r="B61" s="15" t="s">
        <v>96</v>
      </c>
      <c r="C61" s="16" t="s">
        <v>64</v>
      </c>
      <c r="D61" s="17">
        <v>4</v>
      </c>
      <c r="E61" s="16" t="s">
        <v>80</v>
      </c>
      <c r="F61" s="18">
        <v>33500</v>
      </c>
      <c r="G61" s="9">
        <f t="shared" si="1"/>
        <v>134000</v>
      </c>
    </row>
    <row r="62" spans="2:7" ht="13.5" customHeight="1" x14ac:dyDescent="0.35">
      <c r="B62" s="11" t="s">
        <v>35</v>
      </c>
      <c r="C62" s="12"/>
      <c r="D62" s="12"/>
      <c r="E62" s="12"/>
      <c r="F62" s="13"/>
      <c r="G62" s="14">
        <f>SUM(G45:G61)</f>
        <v>11472450</v>
      </c>
    </row>
    <row r="63" spans="2:7" ht="12" customHeight="1" x14ac:dyDescent="0.35">
      <c r="B63" s="55"/>
      <c r="C63" s="56"/>
      <c r="D63" s="56"/>
      <c r="E63" s="77"/>
      <c r="F63" s="57"/>
      <c r="G63" s="57"/>
    </row>
    <row r="64" spans="2:7" ht="12" customHeight="1" x14ac:dyDescent="0.35">
      <c r="B64" s="46" t="s">
        <v>36</v>
      </c>
      <c r="C64" s="47"/>
      <c r="D64" s="48"/>
      <c r="E64" s="48"/>
      <c r="F64" s="49"/>
      <c r="G64" s="49"/>
    </row>
    <row r="65" spans="2:7" ht="24" customHeight="1" x14ac:dyDescent="0.35">
      <c r="B65" s="133" t="s">
        <v>37</v>
      </c>
      <c r="C65" s="132" t="s">
        <v>31</v>
      </c>
      <c r="D65" s="132" t="s">
        <v>32</v>
      </c>
      <c r="E65" s="133" t="s">
        <v>17</v>
      </c>
      <c r="F65" s="132" t="s">
        <v>18</v>
      </c>
      <c r="G65" s="133" t="s">
        <v>19</v>
      </c>
    </row>
    <row r="66" spans="2:7" ht="12.75" customHeight="1" x14ac:dyDescent="0.35">
      <c r="B66" s="15" t="s">
        <v>125</v>
      </c>
      <c r="C66" s="16" t="s">
        <v>98</v>
      </c>
      <c r="D66" s="17">
        <v>4</v>
      </c>
      <c r="E66" s="16" t="s">
        <v>97</v>
      </c>
      <c r="F66" s="18">
        <v>255000</v>
      </c>
      <c r="G66" s="18">
        <f>+D66*F66</f>
        <v>1020000</v>
      </c>
    </row>
    <row r="67" spans="2:7" ht="19.5" customHeight="1" x14ac:dyDescent="0.35">
      <c r="B67" s="15" t="s">
        <v>126</v>
      </c>
      <c r="C67" s="16" t="s">
        <v>98</v>
      </c>
      <c r="D67" s="17">
        <v>6</v>
      </c>
      <c r="E67" s="16" t="s">
        <v>97</v>
      </c>
      <c r="F67" s="18">
        <v>118500</v>
      </c>
      <c r="G67" s="18">
        <f t="shared" ref="G67:G70" si="2">+D67*F67</f>
        <v>711000</v>
      </c>
    </row>
    <row r="68" spans="2:7" ht="13.5" customHeight="1" x14ac:dyDescent="0.35">
      <c r="B68" s="15" t="s">
        <v>128</v>
      </c>
      <c r="C68" s="16" t="s">
        <v>127</v>
      </c>
      <c r="D68" s="17">
        <v>16</v>
      </c>
      <c r="E68" s="16" t="s">
        <v>97</v>
      </c>
      <c r="F68" s="18">
        <v>170000</v>
      </c>
      <c r="G68" s="18">
        <f t="shared" si="2"/>
        <v>2720000</v>
      </c>
    </row>
    <row r="69" spans="2:7" ht="13.5" customHeight="1" x14ac:dyDescent="0.35">
      <c r="B69" s="15" t="s">
        <v>117</v>
      </c>
      <c r="C69" s="16" t="s">
        <v>98</v>
      </c>
      <c r="D69" s="17">
        <v>10</v>
      </c>
      <c r="E69" s="16" t="s">
        <v>81</v>
      </c>
      <c r="F69" s="18">
        <v>142700</v>
      </c>
      <c r="G69" s="18">
        <f>+D69*F69</f>
        <v>1427000</v>
      </c>
    </row>
    <row r="70" spans="2:7" ht="12" customHeight="1" x14ac:dyDescent="0.35">
      <c r="B70" s="15" t="s">
        <v>102</v>
      </c>
      <c r="C70" s="16" t="s">
        <v>98</v>
      </c>
      <c r="D70" s="17">
        <v>12</v>
      </c>
      <c r="E70" s="16" t="s">
        <v>97</v>
      </c>
      <c r="F70" s="18">
        <v>7810</v>
      </c>
      <c r="G70" s="18">
        <f t="shared" si="2"/>
        <v>93720</v>
      </c>
    </row>
    <row r="71" spans="2:7" ht="12" customHeight="1" x14ac:dyDescent="0.35">
      <c r="B71" s="78" t="s">
        <v>38</v>
      </c>
      <c r="C71" s="19"/>
      <c r="D71" s="19"/>
      <c r="E71" s="19"/>
      <c r="F71" s="20"/>
      <c r="G71" s="21">
        <f>SUM(G66:G70)</f>
        <v>5971720</v>
      </c>
    </row>
    <row r="72" spans="2:7" ht="12" customHeight="1" x14ac:dyDescent="0.35">
      <c r="B72" s="79"/>
      <c r="C72" s="79"/>
      <c r="D72" s="79"/>
      <c r="E72" s="79"/>
      <c r="F72" s="80"/>
      <c r="G72" s="80"/>
    </row>
    <row r="73" spans="2:7" ht="12" customHeight="1" x14ac:dyDescent="0.35">
      <c r="B73" s="134" t="s">
        <v>39</v>
      </c>
      <c r="C73" s="135"/>
      <c r="D73" s="135"/>
      <c r="E73" s="135"/>
      <c r="F73" s="135"/>
      <c r="G73" s="136">
        <f>G30+G41+G62+G71</f>
        <v>24424170</v>
      </c>
    </row>
    <row r="74" spans="2:7" ht="12" customHeight="1" x14ac:dyDescent="0.35">
      <c r="B74" s="137" t="s">
        <v>40</v>
      </c>
      <c r="C74" s="138"/>
      <c r="D74" s="138"/>
      <c r="E74" s="138"/>
      <c r="F74" s="138"/>
      <c r="G74" s="139">
        <f>G73*0.05</f>
        <v>1221208.5</v>
      </c>
    </row>
    <row r="75" spans="2:7" ht="12.75" customHeight="1" x14ac:dyDescent="0.35">
      <c r="B75" s="140" t="s">
        <v>41</v>
      </c>
      <c r="C75" s="141"/>
      <c r="D75" s="141"/>
      <c r="E75" s="141"/>
      <c r="F75" s="141"/>
      <c r="G75" s="142">
        <f>G74+G73</f>
        <v>25645378.5</v>
      </c>
    </row>
    <row r="76" spans="2:7" ht="12" customHeight="1" x14ac:dyDescent="0.35">
      <c r="B76" s="137" t="s">
        <v>42</v>
      </c>
      <c r="C76" s="138"/>
      <c r="D76" s="138"/>
      <c r="E76" s="138"/>
      <c r="F76" s="138"/>
      <c r="G76" s="139">
        <f>G12</f>
        <v>40000000</v>
      </c>
    </row>
    <row r="77" spans="2:7" ht="12" customHeight="1" x14ac:dyDescent="0.35">
      <c r="B77" s="143" t="s">
        <v>43</v>
      </c>
      <c r="C77" s="144"/>
      <c r="D77" s="144"/>
      <c r="E77" s="144"/>
      <c r="F77" s="144"/>
      <c r="G77" s="145">
        <f>G76-G75</f>
        <v>14354621.5</v>
      </c>
    </row>
    <row r="78" spans="2:7" ht="12" customHeight="1" x14ac:dyDescent="0.35">
      <c r="B78" s="81" t="s">
        <v>118</v>
      </c>
      <c r="C78" s="82"/>
      <c r="D78" s="82"/>
      <c r="E78" s="82"/>
      <c r="F78" s="82"/>
      <c r="G78" s="83"/>
    </row>
    <row r="79" spans="2:7" ht="12" customHeight="1" thickBot="1" x14ac:dyDescent="0.4">
      <c r="B79" s="84"/>
      <c r="C79" s="82"/>
      <c r="D79" s="82"/>
      <c r="E79" s="82"/>
      <c r="F79" s="82"/>
      <c r="G79" s="83"/>
    </row>
    <row r="80" spans="2:7" ht="12" customHeight="1" x14ac:dyDescent="0.35">
      <c r="B80" s="85" t="s">
        <v>119</v>
      </c>
      <c r="C80" s="86"/>
      <c r="D80" s="86"/>
      <c r="E80" s="86"/>
      <c r="F80" s="87"/>
      <c r="G80" s="83"/>
    </row>
    <row r="81" spans="2:7" ht="12" customHeight="1" x14ac:dyDescent="0.35">
      <c r="B81" s="88" t="s">
        <v>44</v>
      </c>
      <c r="C81" s="89"/>
      <c r="D81" s="89"/>
      <c r="E81" s="89"/>
      <c r="F81" s="90"/>
      <c r="G81" s="83"/>
    </row>
    <row r="82" spans="2:7" ht="12" customHeight="1" x14ac:dyDescent="0.35">
      <c r="B82" s="88" t="s">
        <v>99</v>
      </c>
      <c r="C82" s="89"/>
      <c r="D82" s="89"/>
      <c r="E82" s="89"/>
      <c r="F82" s="90"/>
      <c r="G82" s="83"/>
    </row>
    <row r="83" spans="2:7" ht="12" customHeight="1" x14ac:dyDescent="0.35">
      <c r="B83" s="88" t="s">
        <v>59</v>
      </c>
      <c r="C83" s="89"/>
      <c r="D83" s="89"/>
      <c r="E83" s="89"/>
      <c r="F83" s="90"/>
      <c r="G83" s="83"/>
    </row>
    <row r="84" spans="2:7" ht="12" customHeight="1" x14ac:dyDescent="0.35">
      <c r="B84" s="88" t="s">
        <v>60</v>
      </c>
      <c r="C84" s="89"/>
      <c r="D84" s="89"/>
      <c r="E84" s="89"/>
      <c r="F84" s="90"/>
      <c r="G84" s="83"/>
    </row>
    <row r="85" spans="2:7" ht="12.75" customHeight="1" x14ac:dyDescent="0.35">
      <c r="B85" s="88" t="s">
        <v>61</v>
      </c>
      <c r="C85" s="89"/>
      <c r="D85" s="89"/>
      <c r="E85" s="89"/>
      <c r="F85" s="90"/>
      <c r="G85" s="83"/>
    </row>
    <row r="86" spans="2:7" ht="12.75" customHeight="1" x14ac:dyDescent="0.35">
      <c r="B86" s="88" t="s">
        <v>62</v>
      </c>
      <c r="C86" s="89"/>
      <c r="D86" s="89"/>
      <c r="E86" s="89"/>
      <c r="F86" s="90"/>
      <c r="G86" s="83"/>
    </row>
    <row r="87" spans="2:7" ht="15" customHeight="1" x14ac:dyDescent="0.35">
      <c r="B87" s="88" t="s">
        <v>100</v>
      </c>
      <c r="C87" s="89"/>
      <c r="D87" s="89"/>
      <c r="E87" s="89"/>
      <c r="F87" s="90"/>
      <c r="G87" s="83"/>
    </row>
    <row r="88" spans="2:7" ht="12" customHeight="1" thickBot="1" x14ac:dyDescent="0.4">
      <c r="B88" s="91" t="s">
        <v>101</v>
      </c>
      <c r="C88" s="92"/>
      <c r="D88" s="92"/>
      <c r="E88" s="92"/>
      <c r="F88" s="93"/>
      <c r="G88" s="83"/>
    </row>
    <row r="89" spans="2:7" ht="12" customHeight="1" thickBot="1" x14ac:dyDescent="0.4">
      <c r="B89" s="84"/>
      <c r="C89" s="89"/>
      <c r="D89" s="89"/>
      <c r="E89" s="89"/>
      <c r="F89" s="89"/>
      <c r="G89" s="83"/>
    </row>
    <row r="90" spans="2:7" ht="12" customHeight="1" thickBot="1" x14ac:dyDescent="0.4">
      <c r="B90" s="146" t="s">
        <v>45</v>
      </c>
      <c r="C90" s="147"/>
      <c r="D90" s="94"/>
      <c r="E90" s="95"/>
      <c r="F90" s="95"/>
      <c r="G90" s="83"/>
    </row>
    <row r="91" spans="2:7" ht="12" customHeight="1" x14ac:dyDescent="0.35">
      <c r="B91" s="96" t="s">
        <v>37</v>
      </c>
      <c r="C91" s="97" t="s">
        <v>46</v>
      </c>
      <c r="D91" s="98" t="s">
        <v>47</v>
      </c>
      <c r="E91" s="95"/>
      <c r="F91" s="95"/>
      <c r="G91" s="83"/>
    </row>
    <row r="92" spans="2:7" ht="12" customHeight="1" x14ac:dyDescent="0.35">
      <c r="B92" s="99" t="s">
        <v>48</v>
      </c>
      <c r="C92" s="100">
        <f>+G30</f>
        <v>6750000</v>
      </c>
      <c r="D92" s="101">
        <f>(C92/C98)</f>
        <v>0.26320531787043033</v>
      </c>
      <c r="E92" s="95"/>
      <c r="F92" s="95"/>
      <c r="G92" s="83"/>
    </row>
    <row r="93" spans="2:7" ht="12" customHeight="1" x14ac:dyDescent="0.35">
      <c r="B93" s="99" t="s">
        <v>49</v>
      </c>
      <c r="C93" s="102">
        <v>0</v>
      </c>
      <c r="D93" s="101">
        <v>0</v>
      </c>
      <c r="E93" s="95"/>
      <c r="F93" s="95"/>
      <c r="G93" s="83"/>
    </row>
    <row r="94" spans="2:7" ht="12.75" customHeight="1" x14ac:dyDescent="0.35">
      <c r="B94" s="99" t="s">
        <v>50</v>
      </c>
      <c r="C94" s="100">
        <f>+G41</f>
        <v>230000</v>
      </c>
      <c r="D94" s="101">
        <f>(C94/C98)</f>
        <v>8.9684774978072562E-3</v>
      </c>
      <c r="E94" s="95"/>
      <c r="F94" s="95"/>
      <c r="G94" s="83"/>
    </row>
    <row r="95" spans="2:7" ht="12" customHeight="1" x14ac:dyDescent="0.35">
      <c r="B95" s="99" t="s">
        <v>30</v>
      </c>
      <c r="C95" s="100">
        <f>+G62</f>
        <v>11472450</v>
      </c>
      <c r="D95" s="101">
        <f>(C95/C98)</f>
        <v>0.44734960725964718</v>
      </c>
      <c r="E95" s="95"/>
      <c r="F95" s="95"/>
      <c r="G95" s="83"/>
    </row>
    <row r="96" spans="2:7" ht="12.75" customHeight="1" x14ac:dyDescent="0.35">
      <c r="B96" s="99" t="s">
        <v>51</v>
      </c>
      <c r="C96" s="103">
        <f>+G71</f>
        <v>5971720</v>
      </c>
      <c r="D96" s="101">
        <f>(C96/C98)</f>
        <v>0.23285754975306761</v>
      </c>
      <c r="E96" s="104"/>
      <c r="F96" s="104"/>
      <c r="G96" s="83"/>
    </row>
    <row r="97" spans="2:7" ht="12" customHeight="1" x14ac:dyDescent="0.35">
      <c r="B97" s="99" t="s">
        <v>52</v>
      </c>
      <c r="C97" s="103">
        <f>+G74</f>
        <v>1221208.5</v>
      </c>
      <c r="D97" s="101">
        <f>(C97/C98)</f>
        <v>4.7619047619047616E-2</v>
      </c>
      <c r="E97" s="104"/>
      <c r="F97" s="104"/>
      <c r="G97" s="83"/>
    </row>
    <row r="98" spans="2:7" ht="12" customHeight="1" thickBot="1" x14ac:dyDescent="0.4">
      <c r="B98" s="105" t="s">
        <v>53</v>
      </c>
      <c r="C98" s="106">
        <f>SUM(C92:C97)</f>
        <v>25645378.5</v>
      </c>
      <c r="D98" s="107">
        <f>SUM(D92:D97)</f>
        <v>1</v>
      </c>
      <c r="E98" s="104"/>
      <c r="F98" s="104"/>
      <c r="G98" s="83"/>
    </row>
    <row r="99" spans="2:7" ht="12.75" customHeight="1" x14ac:dyDescent="0.35">
      <c r="B99" s="84"/>
      <c r="C99" s="82"/>
      <c r="D99" s="82"/>
      <c r="E99" s="82"/>
      <c r="F99" s="82"/>
      <c r="G99" s="83"/>
    </row>
    <row r="100" spans="2:7" ht="15.65" customHeight="1" thickBot="1" x14ac:dyDescent="0.4">
      <c r="B100" s="108"/>
      <c r="C100" s="82"/>
      <c r="D100" s="82"/>
      <c r="E100" s="82"/>
      <c r="F100" s="82"/>
      <c r="G100" s="83"/>
    </row>
    <row r="101" spans="2:7" ht="11.25" customHeight="1" thickBot="1" x14ac:dyDescent="0.4">
      <c r="B101" s="109"/>
      <c r="C101" s="110" t="s">
        <v>103</v>
      </c>
      <c r="D101" s="111"/>
      <c r="E101" s="112"/>
      <c r="F101" s="104"/>
      <c r="G101" s="83"/>
    </row>
    <row r="102" spans="2:7" ht="11.25" customHeight="1" x14ac:dyDescent="0.35">
      <c r="B102" s="113" t="s">
        <v>104</v>
      </c>
      <c r="C102" s="114">
        <f>+E102*(1-0.3)</f>
        <v>56000</v>
      </c>
      <c r="D102" s="114">
        <f>+E102*(1-0.2)</f>
        <v>64000</v>
      </c>
      <c r="E102" s="115">
        <v>80000</v>
      </c>
      <c r="F102" s="116"/>
      <c r="G102" s="117"/>
    </row>
    <row r="103" spans="2:7" ht="11.25" customHeight="1" thickBot="1" x14ac:dyDescent="0.4">
      <c r="B103" s="105" t="s">
        <v>105</v>
      </c>
      <c r="C103" s="106">
        <f>(G75/C102)</f>
        <v>457.95318750000001</v>
      </c>
      <c r="D103" s="106">
        <f>(G75/D102)</f>
        <v>400.70903906249998</v>
      </c>
      <c r="E103" s="118">
        <f>(G75/E102)</f>
        <v>320.56723125000002</v>
      </c>
      <c r="F103" s="116"/>
      <c r="G103" s="117"/>
    </row>
    <row r="104" spans="2:7" ht="11.25" customHeight="1" x14ac:dyDescent="0.35">
      <c r="B104" s="119" t="s">
        <v>54</v>
      </c>
      <c r="C104" s="89"/>
      <c r="D104" s="89"/>
      <c r="E104" s="89"/>
      <c r="F104" s="89"/>
      <c r="G104" s="89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Híbrido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2022-01-10T18:17:57Z</cp:lastPrinted>
  <dcterms:created xsi:type="dcterms:W3CDTF">2020-11-27T12:49:26Z</dcterms:created>
  <dcterms:modified xsi:type="dcterms:W3CDTF">2023-01-24T12:40:47Z</dcterms:modified>
</cp:coreProperties>
</file>