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Injer. Indet. Malla AV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G55" i="1"/>
  <c r="G87" i="1" l="1"/>
  <c r="G86" i="1"/>
  <c r="G85" i="1"/>
  <c r="G84" i="1"/>
  <c r="G83" i="1"/>
  <c r="G82" i="1"/>
  <c r="G81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<sst xmlns="http://schemas.openxmlformats.org/spreadsheetml/2006/main" count="237" uniqueCount="152">
  <si>
    <t>RUBRO O CULTIVO</t>
  </si>
  <si>
    <t>TOMATE INJERTO BAJO MALLA ANTI VECTORES</t>
  </si>
  <si>
    <t>RENDIMIENTO (Kg/Há.)</t>
  </si>
  <si>
    <t>VARIEDAD</t>
  </si>
  <si>
    <t>Naomi- maxiford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</si>
  <si>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</si>
  <si>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</si>
  <si>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</si>
  <si>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</si>
  <si>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</si>
  <si>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</si>
  <si>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</si>
  <si>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</si>
  <si>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</si>
  <si>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</si>
  <si>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</si>
  <si>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</si>
  <si>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</si>
  <si>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</si>
  <si>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</si>
  <si>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junio- noviembre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</si>
  <si>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</si>
  <si>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</si>
  <si>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</si>
  <si>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</si>
  <si>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</si>
  <si>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</si>
  <si>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</si>
  <si>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</si>
  <si>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</si>
  <si>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</si>
  <si>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</si>
  <si>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</si>
  <si>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</si>
  <si>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</si>
  <si>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</si>
  <si>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</si>
  <si>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</si>
  <si>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Replante</t>
  </si>
  <si>
    <t>marzo abril</t>
  </si>
  <si>
    <t>Riego y fertirrigación</t>
  </si>
  <si>
    <t>Aplicación materia orgánica</t>
  </si>
  <si>
    <t>febrero-marzo</t>
  </si>
  <si>
    <t>Poda</t>
  </si>
  <si>
    <t>mayo-agosto</t>
  </si>
  <si>
    <t>Amarra</t>
  </si>
  <si>
    <t>mayo-septiembre</t>
  </si>
  <si>
    <t>Aplicación agroquímicos</t>
  </si>
  <si>
    <t>abril-agosto</t>
  </si>
  <si>
    <t>Cosecha</t>
  </si>
  <si>
    <t>junio-agosto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</si>
  <si>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</si>
  <si>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</si>
  <si>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</si>
  <si>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</si>
  <si>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</si>
  <si>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</si>
  <si>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</si>
  <si>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</si>
  <si>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</si>
  <si>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</si>
  <si>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</si>
  <si>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</si>
  <si>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</si>
  <si>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</si>
  <si>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</si>
  <si>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plantulas)</t>
  </si>
  <si>
    <t xml:space="preserve">u </t>
  </si>
  <si>
    <t xml:space="preserve">marzo </t>
  </si>
  <si>
    <t>FERTILIZANTES</t>
  </si>
  <si>
    <t>Fosfato Monopotásico</t>
  </si>
  <si>
    <t>Kg</t>
  </si>
  <si>
    <t>marzo-julio</t>
  </si>
  <si>
    <t>Nitrato de Calcio</t>
  </si>
  <si>
    <t>julio-noviembre</t>
  </si>
  <si>
    <t>Nitrato de Potasio</t>
  </si>
  <si>
    <t>junio-noviembre</t>
  </si>
  <si>
    <t>Ácido Nítrico</t>
  </si>
  <si>
    <t>Lt.</t>
  </si>
  <si>
    <t>mayo-noviembre</t>
  </si>
  <si>
    <t>Ácido fosfórico</t>
  </si>
  <si>
    <t>Nitrato de magnesio</t>
  </si>
  <si>
    <t>Ultrasol producción</t>
  </si>
  <si>
    <t>Ultrasol desarrollo</t>
  </si>
  <si>
    <t>abril-sepiemtbre</t>
  </si>
  <si>
    <t>Ultrasol tomate</t>
  </si>
  <si>
    <t>agosto-noviembre</t>
  </si>
  <si>
    <t>fofimax 40- 20</t>
  </si>
  <si>
    <t>mayo- noviembre</t>
  </si>
  <si>
    <t>Superfosfato Triple</t>
  </si>
  <si>
    <t>Materia orgánica (guano)</t>
  </si>
  <si>
    <t>Bio Fert (Compost)</t>
  </si>
  <si>
    <t>INSECTICIDAS</t>
  </si>
  <si>
    <t>Nacillus (F)</t>
  </si>
  <si>
    <t>Azufre mojable (F) - Acoidal  WG</t>
  </si>
  <si>
    <t>Master Cop (F)</t>
  </si>
  <si>
    <t>Previcur Energy 840 SL (F)</t>
  </si>
  <si>
    <t>Sucess 48 (I)</t>
  </si>
  <si>
    <t>marzo-octubre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</si>
  <si>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</si>
  <si>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</si>
  <si>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</si>
  <si>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</si>
  <si>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</si>
  <si>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</si>
  <si>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</si>
  <si>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</si>
  <si>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</si>
  <si>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</si>
  <si>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</si>
  <si>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</si>
  <si>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</si>
  <si>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</si>
  <si>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</si>
  <si>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</si>
  <si>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</si>
  <si>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noviembre</t>
  </si>
  <si>
    <t>Colmenas abejorros</t>
  </si>
  <si>
    <t>junio- novoembre</t>
  </si>
  <si>
    <t>Cajones</t>
  </si>
  <si>
    <t>julio- noviembre</t>
  </si>
  <si>
    <t>Cintas de riego</t>
  </si>
  <si>
    <t>marzol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</si>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</sst>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 wrapText="1"/>
    </xf>
    <xf numFmtId="0" fontId="1" fillId="2" borderId="6" xfId="0" applyNumberFormat="1" applyFont="1" applyFill="1" applyBorder="1" applyAlignment="1">
      <alignment wrapText="1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3" fontId="1" fillId="2" borderId="55" xfId="0" applyNumberFormat="1" applyFont="1" applyFill="1" applyBorder="1" applyAlignment="1">
      <alignment horizontal="right"/>
    </xf>
    <xf numFmtId="0" fontId="7" fillId="0" borderId="59" xfId="0" applyFont="1" applyFill="1" applyBorder="1"/>
    <xf numFmtId="49" fontId="1" fillId="2" borderId="55" xfId="0" applyNumberFormat="1" applyFont="1" applyFill="1" applyBorder="1" applyAlignment="1">
      <alignment horizontal="right"/>
    </xf>
    <xf numFmtId="0" fontId="1" fillId="2" borderId="55" xfId="0" applyNumberFormat="1" applyFont="1" applyFill="1" applyBorder="1" applyAlignment="1">
      <alignment horizontal="right"/>
    </xf>
    <xf numFmtId="0" fontId="5" fillId="0" borderId="59" xfId="0" applyFont="1" applyFill="1" applyBorder="1" applyAlignment="1">
      <alignment horizontal="right" wrapText="1"/>
    </xf>
    <xf numFmtId="49" fontId="6" fillId="2" borderId="56" xfId="0" applyNumberFormat="1" applyFont="1" applyFill="1" applyBorder="1"/>
    <xf numFmtId="0" fontId="1" fillId="2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5" fillId="10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/>
    </xf>
    <xf numFmtId="49" fontId="1" fillId="2" borderId="5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2"/>
  <sheetViews>
    <sheetView showGridLines="0" tabSelected="1" workbookViewId="0">
      <selection activeCell="F93" sqref="F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bestFit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2">
      <c r="A9" s="18"/>
      <c r="B9" s="5" t="s">
        <v>0</v>
      </c>
      <c r="C9" s="102" t="s">
        <v>1</v>
      </c>
      <c r="D9" s="6"/>
      <c r="E9" s="155" t="s">
        <v>2</v>
      </c>
      <c r="F9" s="156"/>
      <c r="G9" s="106">
        <v>220000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7" t="s">
        <v>3</v>
      </c>
      <c r="C10" s="102" t="s">
        <v>4</v>
      </c>
      <c r="D10" s="6"/>
      <c r="E10" s="157" t="s">
        <v>5</v>
      </c>
      <c r="F10" s="158"/>
      <c r="G10" s="101" t="s">
        <v>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7" t="s">
        <v>7</v>
      </c>
      <c r="C11" s="101" t="s">
        <v>8</v>
      </c>
      <c r="D11" s="6"/>
      <c r="E11" s="157" t="s">
        <v>9</v>
      </c>
      <c r="F11" s="158"/>
      <c r="G11" s="123">
        <v>500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7" t="s">
        <v>10</v>
      </c>
      <c r="C12" s="102" t="s">
        <v>11</v>
      </c>
      <c r="D12" s="6"/>
      <c r="E12" s="104" t="s">
        <v>12</v>
      </c>
      <c r="F12" s="125"/>
      <c r="G12" s="105">
        <f>(G9*G11)</f>
        <v>110000000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7" t="s">
        <v>13</v>
      </c>
      <c r="C13" s="101" t="s">
        <v>14</v>
      </c>
      <c r="D13" s="6"/>
      <c r="E13" s="157" t="s">
        <v>15</v>
      </c>
      <c r="F13" s="158"/>
      <c r="G13" s="101" t="s"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7" t="s">
        <v>17</v>
      </c>
      <c r="C14" s="101" t="s">
        <v>18</v>
      </c>
      <c r="D14" s="6"/>
      <c r="E14" s="157" t="s">
        <v>19</v>
      </c>
      <c r="F14" s="158"/>
      <c r="G14" s="101" t="s">
        <v>20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7" t="s">
        <v>21</v>
      </c>
      <c r="C15" s="103">
        <v>44989</v>
      </c>
      <c r="D15" s="6"/>
      <c r="E15" s="159" t="s">
        <v>22</v>
      </c>
      <c r="F15" s="160"/>
      <c r="G15" s="102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61" t="s">
        <v>24</v>
      </c>
      <c r="C17" s="162"/>
      <c r="D17" s="162"/>
      <c r="E17" s="162"/>
      <c r="F17" s="162"/>
      <c r="G17" s="16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25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9" t="s">
        <v>32</v>
      </c>
      <c r="C21" s="102" t="s">
        <v>33</v>
      </c>
      <c r="D21" s="132">
        <v>10</v>
      </c>
      <c r="E21" s="126" t="s">
        <v>34</v>
      </c>
      <c r="F21" s="131">
        <v>40000</v>
      </c>
      <c r="G21" s="131">
        <f t="shared" ref="G21:G30" si="0">(D21*F21)</f>
        <v>400000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9" t="s">
        <v>35</v>
      </c>
      <c r="C22" s="102" t="s">
        <v>33</v>
      </c>
      <c r="D22" s="132">
        <v>5</v>
      </c>
      <c r="E22" s="126" t="s">
        <v>36</v>
      </c>
      <c r="F22" s="131">
        <v>40000</v>
      </c>
      <c r="G22" s="131">
        <f t="shared" si="0"/>
        <v>200000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9" t="s">
        <v>37</v>
      </c>
      <c r="C23" s="102" t="s">
        <v>33</v>
      </c>
      <c r="D23" s="132">
        <v>10</v>
      </c>
      <c r="E23" s="126" t="s">
        <v>36</v>
      </c>
      <c r="F23" s="131">
        <v>40000</v>
      </c>
      <c r="G23" s="131">
        <f t="shared" si="0"/>
        <v>400000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9" t="s">
        <v>38</v>
      </c>
      <c r="C24" s="102" t="s">
        <v>33</v>
      </c>
      <c r="D24" s="132">
        <v>1</v>
      </c>
      <c r="E24" s="126" t="s">
        <v>39</v>
      </c>
      <c r="F24" s="131">
        <v>40000</v>
      </c>
      <c r="G24" s="131">
        <f t="shared" si="0"/>
        <v>40000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9" t="s">
        <v>40</v>
      </c>
      <c r="C25" s="102" t="s">
        <v>33</v>
      </c>
      <c r="D25" s="132">
        <v>8</v>
      </c>
      <c r="E25" s="126" t="s">
        <v>34</v>
      </c>
      <c r="F25" s="131">
        <v>40000</v>
      </c>
      <c r="G25" s="131">
        <f t="shared" si="0"/>
        <v>320000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9" t="s">
        <v>41</v>
      </c>
      <c r="C26" s="102" t="s">
        <v>33</v>
      </c>
      <c r="D26" s="132">
        <v>4</v>
      </c>
      <c r="E26" s="126" t="s">
        <v>42</v>
      </c>
      <c r="F26" s="131">
        <v>40000</v>
      </c>
      <c r="G26" s="131">
        <f t="shared" si="0"/>
        <v>160000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9" t="s">
        <v>43</v>
      </c>
      <c r="C27" s="102" t="s">
        <v>33</v>
      </c>
      <c r="D27" s="132">
        <v>40</v>
      </c>
      <c r="E27" s="126" t="s">
        <v>44</v>
      </c>
      <c r="F27" s="131">
        <v>40000</v>
      </c>
      <c r="G27" s="131">
        <f t="shared" si="0"/>
        <v>1600000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9" t="s">
        <v>45</v>
      </c>
      <c r="C28" s="102" t="s">
        <v>33</v>
      </c>
      <c r="D28" s="132">
        <v>25</v>
      </c>
      <c r="E28" s="126" t="s">
        <v>46</v>
      </c>
      <c r="F28" s="131">
        <v>40000</v>
      </c>
      <c r="G28" s="131">
        <f t="shared" si="0"/>
        <v>1000000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">
      <c r="A29" s="27"/>
      <c r="B29" s="9" t="s">
        <v>47</v>
      </c>
      <c r="C29" s="102" t="s">
        <v>33</v>
      </c>
      <c r="D29" s="132">
        <v>10</v>
      </c>
      <c r="E29" s="126" t="s">
        <v>48</v>
      </c>
      <c r="F29" s="131">
        <v>40000</v>
      </c>
      <c r="G29" s="131">
        <f t="shared" si="0"/>
        <v>400000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2">
      <c r="A30" s="27"/>
      <c r="B30" s="9" t="s">
        <v>49</v>
      </c>
      <c r="C30" s="102" t="s">
        <v>33</v>
      </c>
      <c r="D30" s="132">
        <v>160</v>
      </c>
      <c r="E30" s="126" t="s">
        <v>50</v>
      </c>
      <c r="F30" s="131">
        <v>40000</v>
      </c>
      <c r="G30" s="131">
        <f t="shared" si="0"/>
        <v>6400000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.75" customHeight="1" x14ac:dyDescent="0.25">
      <c r="A31" s="27"/>
      <c r="B31" s="33" t="s">
        <v>51</v>
      </c>
      <c r="C31" s="99"/>
      <c r="D31" s="99"/>
      <c r="E31" s="99"/>
      <c r="F31" s="99"/>
      <c r="G31" s="100">
        <f>SUM(G21:G30)</f>
        <v>10920000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25">
      <c r="A32" s="21"/>
      <c r="B32" s="28"/>
      <c r="C32" s="29"/>
      <c r="D32" s="29"/>
      <c r="E32" s="29"/>
      <c r="F32" s="34"/>
      <c r="G32" s="3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25">
      <c r="A33" s="18"/>
      <c r="B33" s="35" t="s">
        <v>52</v>
      </c>
      <c r="C33" s="36"/>
      <c r="D33" s="37"/>
      <c r="E33" s="37"/>
      <c r="F33" s="37"/>
      <c r="G33" s="37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24" customHeight="1" x14ac:dyDescent="0.25">
      <c r="A34" s="18"/>
      <c r="B34" s="38" t="s">
        <v>26</v>
      </c>
      <c r="C34" s="39" t="s">
        <v>27</v>
      </c>
      <c r="D34" s="39" t="s">
        <v>28</v>
      </c>
      <c r="E34" s="38" t="s">
        <v>29</v>
      </c>
      <c r="F34" s="39" t="s">
        <v>30</v>
      </c>
      <c r="G34" s="38" t="s">
        <v>31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18"/>
      <c r="B35" s="40"/>
      <c r="C35" s="40"/>
      <c r="D35" s="40"/>
      <c r="E35" s="40"/>
      <c r="F35" s="40"/>
      <c r="G35" s="4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18"/>
      <c r="B36" s="41" t="s">
        <v>53</v>
      </c>
      <c r="C36" s="42"/>
      <c r="D36" s="42"/>
      <c r="E36" s="42"/>
      <c r="F36" s="42"/>
      <c r="G36" s="4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25">
      <c r="A37" s="21"/>
      <c r="B37" s="43"/>
      <c r="C37" s="44"/>
      <c r="D37" s="44"/>
      <c r="E37" s="44"/>
      <c r="F37" s="45"/>
      <c r="G37" s="45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12" customHeight="1" x14ac:dyDescent="0.25">
      <c r="A38" s="18"/>
      <c r="B38" s="35" t="s">
        <v>54</v>
      </c>
      <c r="C38" s="36"/>
      <c r="D38" s="37"/>
      <c r="E38" s="37"/>
      <c r="F38" s="37"/>
      <c r="G38" s="37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25">
      <c r="A39" s="18"/>
      <c r="B39" s="49" t="s">
        <v>26</v>
      </c>
      <c r="C39" s="49" t="s">
        <v>27</v>
      </c>
      <c r="D39" s="49" t="s">
        <v>28</v>
      </c>
      <c r="E39" s="49" t="s">
        <v>29</v>
      </c>
      <c r="F39" s="50" t="s">
        <v>30</v>
      </c>
      <c r="G39" s="49" t="s">
        <v>31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16.899999999999999" customHeight="1" x14ac:dyDescent="0.25">
      <c r="A40" s="46"/>
      <c r="B40" s="120" t="s">
        <v>55</v>
      </c>
      <c r="C40" s="116" t="s">
        <v>56</v>
      </c>
      <c r="D40" s="117">
        <v>7</v>
      </c>
      <c r="E40" s="102" t="s">
        <v>42</v>
      </c>
      <c r="F40" s="118">
        <v>45000</v>
      </c>
      <c r="G40" s="118">
        <f>D40*F40</f>
        <v>315000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6.899999999999999" customHeight="1" x14ac:dyDescent="0.25">
      <c r="A41" s="46"/>
      <c r="B41" s="122" t="s">
        <v>57</v>
      </c>
      <c r="C41" s="116" t="s">
        <v>56</v>
      </c>
      <c r="D41" s="107">
        <v>8</v>
      </c>
      <c r="E41" s="102" t="s">
        <v>42</v>
      </c>
      <c r="F41" s="118">
        <v>35000</v>
      </c>
      <c r="G41" s="118">
        <f t="shared" ref="G41:G43" si="1">D41*F41</f>
        <v>280000</v>
      </c>
      <c r="H41" s="19"/>
      <c r="I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5" customHeight="1" x14ac:dyDescent="0.25">
      <c r="A42" s="46"/>
      <c r="B42" s="120" t="s">
        <v>58</v>
      </c>
      <c r="C42" s="116" t="s">
        <v>56</v>
      </c>
      <c r="D42" s="117">
        <v>2</v>
      </c>
      <c r="E42" s="102" t="s">
        <v>42</v>
      </c>
      <c r="F42" s="118">
        <v>45000</v>
      </c>
      <c r="G42" s="118">
        <f t="shared" si="1"/>
        <v>90000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5.6" customHeight="1" x14ac:dyDescent="0.25">
      <c r="A43" s="46"/>
      <c r="B43" s="121" t="s">
        <v>59</v>
      </c>
      <c r="C43" s="116" t="s">
        <v>56</v>
      </c>
      <c r="D43" s="119">
        <v>3</v>
      </c>
      <c r="E43" s="102" t="s">
        <v>42</v>
      </c>
      <c r="F43" s="118">
        <v>45000</v>
      </c>
      <c r="G43" s="118">
        <f t="shared" si="1"/>
        <v>135000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.75" customHeight="1" x14ac:dyDescent="0.25">
      <c r="A44" s="18"/>
      <c r="B44" s="47" t="s">
        <v>60</v>
      </c>
      <c r="C44" s="98"/>
      <c r="D44" s="98"/>
      <c r="E44" s="98"/>
      <c r="F44" s="98"/>
      <c r="G44" s="97">
        <f>SUM(G40:G43)</f>
        <v>820000</v>
      </c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25">
      <c r="A45" s="21"/>
      <c r="B45" s="43"/>
      <c r="C45" s="44"/>
      <c r="D45" s="44"/>
      <c r="E45" s="44"/>
      <c r="F45" s="45"/>
      <c r="G45" s="45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" customHeight="1" x14ac:dyDescent="0.25">
      <c r="A46" s="18"/>
      <c r="B46" s="35" t="s">
        <v>61</v>
      </c>
      <c r="C46" s="36"/>
      <c r="D46" s="37"/>
      <c r="E46" s="37"/>
      <c r="F46" s="37"/>
      <c r="G46" s="37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24" customHeight="1" x14ac:dyDescent="0.25">
      <c r="A47" s="18"/>
      <c r="B47" s="50" t="s">
        <v>62</v>
      </c>
      <c r="C47" s="50" t="s">
        <v>63</v>
      </c>
      <c r="D47" s="50" t="s">
        <v>64</v>
      </c>
      <c r="E47" s="50" t="s">
        <v>29</v>
      </c>
      <c r="F47" s="50" t="s">
        <v>30</v>
      </c>
      <c r="G47" s="50" t="s">
        <v>31</v>
      </c>
      <c r="H47" s="19"/>
      <c r="I47" s="19"/>
      <c r="J47" s="19"/>
      <c r="K47" s="4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5">
      <c r="A48" s="46"/>
      <c r="B48" s="10" t="s">
        <v>65</v>
      </c>
      <c r="C48" s="133"/>
      <c r="D48" s="133"/>
      <c r="E48" s="133"/>
      <c r="F48" s="133"/>
      <c r="G48" s="133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">
      <c r="A49" s="46"/>
      <c r="B49" s="8" t="s">
        <v>66</v>
      </c>
      <c r="C49" s="130" t="s">
        <v>67</v>
      </c>
      <c r="D49" s="134">
        <v>11000</v>
      </c>
      <c r="E49" s="130" t="s">
        <v>68</v>
      </c>
      <c r="F49" s="135">
        <v>1650</v>
      </c>
      <c r="G49" s="135">
        <f>(D49*F49)</f>
        <v>18150000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">
      <c r="A50" s="46"/>
      <c r="B50" s="11" t="s">
        <v>69</v>
      </c>
      <c r="C50" s="136"/>
      <c r="D50" s="136"/>
      <c r="E50" s="136"/>
      <c r="F50" s="135"/>
      <c r="G50" s="135">
        <f t="shared" ref="G50:G76" si="2">(D50*F50)</f>
        <v>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">
      <c r="A51" s="46"/>
      <c r="B51" s="12" t="s">
        <v>70</v>
      </c>
      <c r="C51" s="136" t="s">
        <v>71</v>
      </c>
      <c r="D51" s="136">
        <v>400</v>
      </c>
      <c r="E51" s="137" t="s">
        <v>72</v>
      </c>
      <c r="F51" s="135">
        <v>2686</v>
      </c>
      <c r="G51" s="135">
        <f t="shared" si="2"/>
        <v>1074400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">
      <c r="A52" s="46"/>
      <c r="B52" s="12" t="s">
        <v>73</v>
      </c>
      <c r="C52" s="136" t="s">
        <v>71</v>
      </c>
      <c r="D52" s="136">
        <v>500</v>
      </c>
      <c r="E52" s="137" t="s">
        <v>74</v>
      </c>
      <c r="F52" s="135">
        <v>1210</v>
      </c>
      <c r="G52" s="135">
        <f t="shared" si="2"/>
        <v>605000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">
      <c r="A53" s="46"/>
      <c r="B53" s="12" t="s">
        <v>75</v>
      </c>
      <c r="C53" s="136" t="s">
        <v>71</v>
      </c>
      <c r="D53" s="136">
        <v>450</v>
      </c>
      <c r="E53" s="138" t="s">
        <v>76</v>
      </c>
      <c r="F53" s="135">
        <v>1528</v>
      </c>
      <c r="G53" s="135">
        <f t="shared" si="2"/>
        <v>687600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">
      <c r="A54" s="46"/>
      <c r="B54" s="12" t="s">
        <v>77</v>
      </c>
      <c r="C54" s="136" t="s">
        <v>78</v>
      </c>
      <c r="D54" s="136">
        <v>20</v>
      </c>
      <c r="E54" s="137" t="s">
        <v>79</v>
      </c>
      <c r="F54" s="135">
        <v>840</v>
      </c>
      <c r="G54" s="135">
        <f t="shared" si="2"/>
        <v>16800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">
      <c r="A55" s="46"/>
      <c r="B55" s="12" t="s">
        <v>80</v>
      </c>
      <c r="C55" s="136" t="s">
        <v>78</v>
      </c>
      <c r="D55" s="136">
        <v>40</v>
      </c>
      <c r="E55" s="137" t="s">
        <v>79</v>
      </c>
      <c r="F55" s="135">
        <v>1832</v>
      </c>
      <c r="G55" s="135">
        <f>(D55*F55)</f>
        <v>73280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">
      <c r="A56" s="46"/>
      <c r="B56" s="12" t="s">
        <v>81</v>
      </c>
      <c r="C56" s="136" t="s">
        <v>71</v>
      </c>
      <c r="D56" s="136">
        <v>500</v>
      </c>
      <c r="E56" s="138" t="s">
        <v>76</v>
      </c>
      <c r="F56" s="135">
        <v>773</v>
      </c>
      <c r="G56" s="135">
        <f t="shared" si="2"/>
        <v>386500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">
      <c r="A57" s="46"/>
      <c r="B57" s="12" t="s">
        <v>82</v>
      </c>
      <c r="C57" s="136" t="s">
        <v>71</v>
      </c>
      <c r="D57" s="136">
        <v>1400</v>
      </c>
      <c r="E57" s="138" t="s">
        <v>76</v>
      </c>
      <c r="F57" s="135">
        <v>1882</v>
      </c>
      <c r="G57" s="135">
        <f t="shared" si="2"/>
        <v>2634800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">
      <c r="A58" s="46"/>
      <c r="B58" s="12" t="s">
        <v>83</v>
      </c>
      <c r="C58" s="136" t="s">
        <v>71</v>
      </c>
      <c r="D58" s="136">
        <v>800</v>
      </c>
      <c r="E58" s="137" t="s">
        <v>84</v>
      </c>
      <c r="F58" s="135">
        <f>55000/25</f>
        <v>2200</v>
      </c>
      <c r="G58" s="135">
        <f t="shared" si="2"/>
        <v>1760000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2">
      <c r="A59" s="46"/>
      <c r="B59" s="12" t="s">
        <v>85</v>
      </c>
      <c r="C59" s="136" t="s">
        <v>71</v>
      </c>
      <c r="D59" s="136">
        <v>150</v>
      </c>
      <c r="E59" s="124" t="s">
        <v>86</v>
      </c>
      <c r="F59" s="135">
        <v>1942</v>
      </c>
      <c r="G59" s="135">
        <f t="shared" si="2"/>
        <v>291300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.75" customHeight="1" x14ac:dyDescent="0.2">
      <c r="A60" s="46"/>
      <c r="B60" s="12" t="s">
        <v>87</v>
      </c>
      <c r="C60" s="136" t="s">
        <v>78</v>
      </c>
      <c r="D60" s="136">
        <v>20</v>
      </c>
      <c r="E60" s="137" t="s">
        <v>88</v>
      </c>
      <c r="F60" s="135">
        <v>11344</v>
      </c>
      <c r="G60" s="135">
        <f t="shared" si="2"/>
        <v>226880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.75" customHeight="1" x14ac:dyDescent="0.2">
      <c r="A61" s="46"/>
      <c r="B61" s="12" t="s">
        <v>89</v>
      </c>
      <c r="C61" s="136" t="s">
        <v>71</v>
      </c>
      <c r="D61" s="136">
        <v>700</v>
      </c>
      <c r="E61" s="137" t="s">
        <v>42</v>
      </c>
      <c r="F61" s="135">
        <v>403</v>
      </c>
      <c r="G61" s="135">
        <f t="shared" si="2"/>
        <v>282100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.75" customHeight="1" x14ac:dyDescent="0.2">
      <c r="A62" s="46"/>
      <c r="B62" s="12" t="s">
        <v>90</v>
      </c>
      <c r="C62" s="136" t="s">
        <v>71</v>
      </c>
      <c r="D62" s="136">
        <v>12000</v>
      </c>
      <c r="E62" s="138" t="s">
        <v>42</v>
      </c>
      <c r="F62" s="135">
        <v>132</v>
      </c>
      <c r="G62" s="135">
        <f t="shared" si="2"/>
        <v>1584000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2">
      <c r="A63" s="46"/>
      <c r="B63" s="140" t="s">
        <v>91</v>
      </c>
      <c r="C63" s="141" t="s">
        <v>71</v>
      </c>
      <c r="D63" s="142">
        <v>10000</v>
      </c>
      <c r="E63" s="143" t="s">
        <v>42</v>
      </c>
      <c r="F63" s="139">
        <v>148</v>
      </c>
      <c r="G63" s="139">
        <f t="shared" si="2"/>
        <v>1480000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2.75" customHeight="1" x14ac:dyDescent="0.2">
      <c r="A64" s="46"/>
      <c r="B64" s="144" t="s">
        <v>92</v>
      </c>
      <c r="C64" s="145"/>
      <c r="D64" s="145"/>
      <c r="E64" s="145"/>
      <c r="F64" s="146"/>
      <c r="G64" s="146">
        <f t="shared" si="2"/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.75" customHeight="1" x14ac:dyDescent="0.2">
      <c r="A65" s="46"/>
      <c r="B65" s="13" t="s">
        <v>93</v>
      </c>
      <c r="C65" s="145" t="s">
        <v>71</v>
      </c>
      <c r="D65" s="145">
        <v>2</v>
      </c>
      <c r="E65" s="124" t="s">
        <v>79</v>
      </c>
      <c r="F65" s="146">
        <v>66683</v>
      </c>
      <c r="G65" s="146">
        <f t="shared" si="2"/>
        <v>133366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.75" customHeight="1" x14ac:dyDescent="0.2">
      <c r="A66" s="46"/>
      <c r="B66" s="13" t="s">
        <v>94</v>
      </c>
      <c r="C66" s="145" t="s">
        <v>78</v>
      </c>
      <c r="D66" s="145">
        <v>10</v>
      </c>
      <c r="E66" s="124" t="s">
        <v>79</v>
      </c>
      <c r="F66" s="146">
        <v>5462</v>
      </c>
      <c r="G66" s="146">
        <f t="shared" si="2"/>
        <v>54620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.75" customHeight="1" x14ac:dyDescent="0.2">
      <c r="A67" s="46"/>
      <c r="B67" s="13" t="s">
        <v>95</v>
      </c>
      <c r="C67" s="145" t="s">
        <v>78</v>
      </c>
      <c r="D67" s="145">
        <v>2</v>
      </c>
      <c r="E67" s="124" t="s">
        <v>79</v>
      </c>
      <c r="F67" s="146">
        <v>38655</v>
      </c>
      <c r="G67" s="146">
        <f t="shared" si="2"/>
        <v>77310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.75" customHeight="1" x14ac:dyDescent="0.2">
      <c r="A68" s="46"/>
      <c r="B68" s="13" t="s">
        <v>96</v>
      </c>
      <c r="C68" s="145" t="s">
        <v>78</v>
      </c>
      <c r="D68" s="145">
        <v>2</v>
      </c>
      <c r="E68" s="124" t="s">
        <v>79</v>
      </c>
      <c r="F68" s="146">
        <v>55042</v>
      </c>
      <c r="G68" s="146">
        <f t="shared" si="2"/>
        <v>110084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.75" customHeight="1" x14ac:dyDescent="0.2">
      <c r="A69" s="46"/>
      <c r="B69" s="13" t="s">
        <v>97</v>
      </c>
      <c r="C69" s="145" t="s">
        <v>78</v>
      </c>
      <c r="D69" s="145">
        <v>0.4</v>
      </c>
      <c r="E69" s="124" t="s">
        <v>98</v>
      </c>
      <c r="F69" s="146">
        <v>510504</v>
      </c>
      <c r="G69" s="146">
        <f t="shared" si="2"/>
        <v>204201.60000000001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.75" customHeight="1" x14ac:dyDescent="0.2">
      <c r="A70" s="46"/>
      <c r="B70" s="13" t="s">
        <v>99</v>
      </c>
      <c r="C70" s="145" t="s">
        <v>78</v>
      </c>
      <c r="D70" s="145">
        <v>0.5</v>
      </c>
      <c r="E70" s="124" t="s">
        <v>79</v>
      </c>
      <c r="F70" s="146">
        <v>129580</v>
      </c>
      <c r="G70" s="146">
        <f t="shared" si="2"/>
        <v>64790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.75" customHeight="1" x14ac:dyDescent="0.2">
      <c r="A71" s="46"/>
      <c r="B71" s="13" t="s">
        <v>100</v>
      </c>
      <c r="C71" s="145" t="s">
        <v>71</v>
      </c>
      <c r="D71" s="145">
        <v>0.7</v>
      </c>
      <c r="E71" s="124" t="s">
        <v>79</v>
      </c>
      <c r="F71" s="146">
        <v>72941</v>
      </c>
      <c r="G71" s="146">
        <f t="shared" si="2"/>
        <v>51058.7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x14ac:dyDescent="0.2">
      <c r="A72" s="46"/>
      <c r="B72" s="13" t="s">
        <v>101</v>
      </c>
      <c r="C72" s="145" t="s">
        <v>71</v>
      </c>
      <c r="D72" s="145">
        <v>2</v>
      </c>
      <c r="E72" s="124" t="s">
        <v>98</v>
      </c>
      <c r="F72" s="146">
        <v>221010</v>
      </c>
      <c r="G72" s="146">
        <f t="shared" si="2"/>
        <v>442020</v>
      </c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x14ac:dyDescent="0.2">
      <c r="A73" s="46"/>
      <c r="B73" s="13" t="s">
        <v>102</v>
      </c>
      <c r="C73" s="145" t="s">
        <v>78</v>
      </c>
      <c r="D73" s="145">
        <v>4</v>
      </c>
      <c r="E73" s="124" t="s">
        <v>79</v>
      </c>
      <c r="F73" s="146">
        <v>17647</v>
      </c>
      <c r="G73" s="146">
        <f t="shared" si="2"/>
        <v>70588</v>
      </c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.75" customHeight="1" x14ac:dyDescent="0.2">
      <c r="A74" s="46"/>
      <c r="B74" s="13" t="s">
        <v>103</v>
      </c>
      <c r="C74" s="147" t="s">
        <v>78</v>
      </c>
      <c r="D74" s="147">
        <v>0.8</v>
      </c>
      <c r="E74" s="124" t="s">
        <v>98</v>
      </c>
      <c r="F74" s="148">
        <v>70000</v>
      </c>
      <c r="G74" s="146">
        <f t="shared" si="2"/>
        <v>56000</v>
      </c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.75" customHeight="1" x14ac:dyDescent="0.2">
      <c r="A75" s="46"/>
      <c r="B75" s="13" t="s">
        <v>104</v>
      </c>
      <c r="C75" s="147" t="s">
        <v>78</v>
      </c>
      <c r="D75" s="147">
        <v>0.4</v>
      </c>
      <c r="E75" s="124" t="s">
        <v>98</v>
      </c>
      <c r="F75" s="148">
        <v>166386</v>
      </c>
      <c r="G75" s="146">
        <f t="shared" si="2"/>
        <v>66554.400000000009</v>
      </c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.75" customHeight="1" x14ac:dyDescent="0.2">
      <c r="A76" s="46"/>
      <c r="B76" s="13" t="s">
        <v>105</v>
      </c>
      <c r="C76" s="147" t="s">
        <v>71</v>
      </c>
      <c r="D76" s="147">
        <v>2.4</v>
      </c>
      <c r="E76" s="124" t="s">
        <v>98</v>
      </c>
      <c r="F76" s="148">
        <v>82119</v>
      </c>
      <c r="G76" s="146">
        <f t="shared" si="2"/>
        <v>197085.6</v>
      </c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3.5" customHeight="1" x14ac:dyDescent="0.25">
      <c r="A77" s="18"/>
      <c r="B77" s="47" t="s">
        <v>106</v>
      </c>
      <c r="C77" s="98"/>
      <c r="D77" s="98"/>
      <c r="E77" s="98"/>
      <c r="F77" s="98"/>
      <c r="G77" s="97">
        <f>SUM(G48:G76)</f>
        <v>30780338.300000001</v>
      </c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25">
      <c r="A78" s="21"/>
      <c r="B78" s="43"/>
      <c r="C78" s="44"/>
      <c r="D78" s="44"/>
      <c r="E78" s="44"/>
      <c r="F78" s="45"/>
      <c r="G78" s="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25">
      <c r="A79" s="18"/>
      <c r="B79" s="35" t="s">
        <v>107</v>
      </c>
      <c r="C79" s="36"/>
      <c r="D79" s="37"/>
      <c r="E79" s="37"/>
      <c r="F79" s="37"/>
      <c r="G79" s="37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24" customHeight="1" x14ac:dyDescent="0.25">
      <c r="A80" s="18"/>
      <c r="B80" s="49" t="s">
        <v>108</v>
      </c>
      <c r="C80" s="50" t="s">
        <v>63</v>
      </c>
      <c r="D80" s="51" t="s">
        <v>64</v>
      </c>
      <c r="E80" s="49" t="s">
        <v>29</v>
      </c>
      <c r="F80" s="51" t="s">
        <v>30</v>
      </c>
      <c r="G80" s="52" t="s">
        <v>31</v>
      </c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.75" customHeight="1" x14ac:dyDescent="0.2">
      <c r="A81" s="46"/>
      <c r="B81" s="12" t="s">
        <v>109</v>
      </c>
      <c r="C81" s="149" t="s">
        <v>110</v>
      </c>
      <c r="D81" s="150">
        <v>1</v>
      </c>
      <c r="E81" s="151" t="s">
        <v>111</v>
      </c>
      <c r="F81" s="152">
        <v>2100000</v>
      </c>
      <c r="G81" s="150">
        <f t="shared" ref="G81:G87" si="3">(D81*F81)</f>
        <v>2100000</v>
      </c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x14ac:dyDescent="0.2">
      <c r="A82" s="46"/>
      <c r="B82" s="12" t="s">
        <v>112</v>
      </c>
      <c r="C82" s="149" t="s">
        <v>113</v>
      </c>
      <c r="D82" s="150">
        <v>20</v>
      </c>
      <c r="E82" s="151" t="s">
        <v>114</v>
      </c>
      <c r="F82" s="152">
        <v>10924</v>
      </c>
      <c r="G82" s="150">
        <f t="shared" si="3"/>
        <v>218480</v>
      </c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5" customHeight="1" x14ac:dyDescent="0.2">
      <c r="A83" s="46"/>
      <c r="B83" s="12" t="s">
        <v>115</v>
      </c>
      <c r="C83" s="149" t="s">
        <v>113</v>
      </c>
      <c r="D83" s="150">
        <v>20</v>
      </c>
      <c r="E83" s="151" t="s">
        <v>116</v>
      </c>
      <c r="F83" s="152">
        <v>3319</v>
      </c>
      <c r="G83" s="150">
        <f t="shared" si="3"/>
        <v>66380</v>
      </c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3.5" customHeight="1" x14ac:dyDescent="0.2">
      <c r="A84" s="46"/>
      <c r="B84" s="12" t="s">
        <v>117</v>
      </c>
      <c r="C84" s="149" t="s">
        <v>110</v>
      </c>
      <c r="D84" s="150">
        <v>10</v>
      </c>
      <c r="E84" s="151" t="s">
        <v>118</v>
      </c>
      <c r="F84" s="152">
        <v>52101</v>
      </c>
      <c r="G84" s="150">
        <f t="shared" si="3"/>
        <v>521010</v>
      </c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3.5" customHeight="1" x14ac:dyDescent="0.2">
      <c r="A85" s="46"/>
      <c r="B85" s="12" t="s">
        <v>119</v>
      </c>
      <c r="C85" s="149" t="s">
        <v>110</v>
      </c>
      <c r="D85" s="150">
        <v>12222</v>
      </c>
      <c r="E85" s="151" t="s">
        <v>120</v>
      </c>
      <c r="F85" s="152">
        <v>1250</v>
      </c>
      <c r="G85" s="150">
        <f t="shared" si="3"/>
        <v>15277500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5" customHeight="1" x14ac:dyDescent="0.2">
      <c r="A86" s="46"/>
      <c r="B86" s="12" t="s">
        <v>121</v>
      </c>
      <c r="C86" s="153" t="s">
        <v>110</v>
      </c>
      <c r="D86" s="150">
        <v>4</v>
      </c>
      <c r="E86" s="154" t="s">
        <v>122</v>
      </c>
      <c r="F86" s="152">
        <v>182513</v>
      </c>
      <c r="G86" s="150">
        <f t="shared" si="3"/>
        <v>730052</v>
      </c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129" customFormat="1" ht="11.25" customHeight="1" x14ac:dyDescent="0.2">
      <c r="A87" s="127"/>
      <c r="B87" s="12" t="s">
        <v>123</v>
      </c>
      <c r="C87" s="153" t="s">
        <v>124</v>
      </c>
      <c r="D87" s="150">
        <v>30</v>
      </c>
      <c r="E87" s="154" t="s">
        <v>88</v>
      </c>
      <c r="F87" s="152">
        <v>3151</v>
      </c>
      <c r="G87" s="150">
        <f t="shared" si="3"/>
        <v>94530</v>
      </c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</row>
    <row r="88" spans="1:255" s="20" customFormat="1" ht="13.5" customHeight="1" x14ac:dyDescent="0.25">
      <c r="A88" s="18"/>
      <c r="B88" s="47" t="s">
        <v>125</v>
      </c>
      <c r="C88" s="98"/>
      <c r="D88" s="98"/>
      <c r="E88" s="98"/>
      <c r="F88" s="98"/>
      <c r="G88" s="97">
        <f>SUM(G81:G87)</f>
        <v>19007952</v>
      </c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25">
      <c r="A89" s="21"/>
      <c r="B89" s="53"/>
      <c r="C89" s="53"/>
      <c r="D89" s="53"/>
      <c r="E89" s="53"/>
      <c r="F89" s="54"/>
      <c r="G89" s="54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25">
      <c r="A90" s="46"/>
      <c r="B90" s="55" t="s">
        <v>126</v>
      </c>
      <c r="C90" s="56"/>
      <c r="D90" s="56"/>
      <c r="E90" s="56"/>
      <c r="F90" s="56"/>
      <c r="G90" s="93">
        <f>G31+G44+G77+G88</f>
        <v>61528290.299999997</v>
      </c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25">
      <c r="A91" s="46"/>
      <c r="B91" s="57" t="s">
        <v>127</v>
      </c>
      <c r="C91" s="58"/>
      <c r="D91" s="58"/>
      <c r="E91" s="58"/>
      <c r="F91" s="58"/>
      <c r="G91" s="94">
        <f>G90*0.05</f>
        <v>3076414.5150000001</v>
      </c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x14ac:dyDescent="0.25">
      <c r="A92" s="46"/>
      <c r="B92" s="59" t="s">
        <v>128</v>
      </c>
      <c r="C92" s="60"/>
      <c r="D92" s="60"/>
      <c r="E92" s="60"/>
      <c r="F92" s="60"/>
      <c r="G92" s="95">
        <f>G91+G90</f>
        <v>64604704.814999998</v>
      </c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25">
      <c r="A93" s="46"/>
      <c r="B93" s="57" t="s">
        <v>129</v>
      </c>
      <c r="C93" s="58"/>
      <c r="D93" s="58"/>
      <c r="E93" s="58"/>
      <c r="F93" s="58"/>
      <c r="G93" s="94">
        <f>G12</f>
        <v>110000000</v>
      </c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25">
      <c r="A94" s="46"/>
      <c r="B94" s="61" t="s">
        <v>130</v>
      </c>
      <c r="C94" s="62"/>
      <c r="D94" s="62"/>
      <c r="E94" s="62"/>
      <c r="F94" s="62"/>
      <c r="G94" s="96">
        <f>G93-G92</f>
        <v>45395295.185000002</v>
      </c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" customHeight="1" x14ac:dyDescent="0.25">
      <c r="A95" s="46"/>
      <c r="B95" s="63" t="s">
        <v>131</v>
      </c>
      <c r="C95" s="64"/>
      <c r="D95" s="64"/>
      <c r="E95" s="64"/>
      <c r="F95" s="64"/>
      <c r="G95" s="65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2.75" customHeight="1" thickBot="1" x14ac:dyDescent="0.3">
      <c r="A96" s="46"/>
      <c r="B96" s="66"/>
      <c r="C96" s="64"/>
      <c r="D96" s="64"/>
      <c r="E96" s="64"/>
      <c r="F96" s="64"/>
      <c r="G96" s="65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2" customHeight="1" x14ac:dyDescent="0.25">
      <c r="A97" s="46"/>
      <c r="B97" s="67" t="s">
        <v>132</v>
      </c>
      <c r="C97" s="68"/>
      <c r="D97" s="68"/>
      <c r="E97" s="68"/>
      <c r="F97" s="69"/>
      <c r="G97" s="65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20" customFormat="1" ht="12" customHeight="1" x14ac:dyDescent="0.25">
      <c r="A98" s="46"/>
      <c r="B98" s="14" t="s">
        <v>133</v>
      </c>
      <c r="C98" s="66"/>
      <c r="D98" s="66"/>
      <c r="E98" s="66"/>
      <c r="F98" s="70"/>
      <c r="G98" s="65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pans="1:255" s="20" customFormat="1" ht="12" customHeight="1" x14ac:dyDescent="0.25">
      <c r="A99" s="46"/>
      <c r="B99" s="14" t="s">
        <v>134</v>
      </c>
      <c r="C99" s="66"/>
      <c r="D99" s="66"/>
      <c r="E99" s="66"/>
      <c r="F99" s="70"/>
      <c r="G99" s="65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pans="1:255" s="20" customFormat="1" ht="12" customHeight="1" x14ac:dyDescent="0.25">
      <c r="A100" s="46"/>
      <c r="B100" s="14" t="s">
        <v>135</v>
      </c>
      <c r="C100" s="66"/>
      <c r="D100" s="66"/>
      <c r="E100" s="66"/>
      <c r="F100" s="70"/>
      <c r="G100" s="65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</row>
    <row r="101" spans="1:255" s="20" customFormat="1" ht="12" customHeight="1" x14ac:dyDescent="0.25">
      <c r="A101" s="46"/>
      <c r="B101" s="14" t="s">
        <v>136</v>
      </c>
      <c r="C101" s="66"/>
      <c r="D101" s="66"/>
      <c r="E101" s="66"/>
      <c r="F101" s="70"/>
      <c r="G101" s="65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</row>
    <row r="102" spans="1:255" s="20" customFormat="1" ht="12" customHeight="1" x14ac:dyDescent="0.25">
      <c r="A102" s="46"/>
      <c r="B102" s="14" t="s">
        <v>137</v>
      </c>
      <c r="C102" s="66"/>
      <c r="D102" s="66"/>
      <c r="E102" s="66"/>
      <c r="F102" s="70"/>
      <c r="G102" s="65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</row>
    <row r="103" spans="1:255" s="20" customFormat="1" ht="12.75" customHeight="1" thickBot="1" x14ac:dyDescent="0.3">
      <c r="A103" s="46"/>
      <c r="B103" s="15" t="s">
        <v>138</v>
      </c>
      <c r="C103" s="71"/>
      <c r="D103" s="71"/>
      <c r="E103" s="71"/>
      <c r="F103" s="72"/>
      <c r="G103" s="65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</row>
    <row r="104" spans="1:255" s="20" customFormat="1" ht="12.75" customHeight="1" x14ac:dyDescent="0.25">
      <c r="A104" s="46"/>
      <c r="B104" s="66"/>
      <c r="C104" s="66"/>
      <c r="D104" s="66"/>
      <c r="E104" s="66"/>
      <c r="F104" s="66"/>
      <c r="G104" s="65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</row>
    <row r="105" spans="1:255" s="20" customFormat="1" ht="15" customHeight="1" thickBot="1" x14ac:dyDescent="0.3">
      <c r="A105" s="46"/>
      <c r="B105" s="164" t="s">
        <v>139</v>
      </c>
      <c r="C105" s="165"/>
      <c r="D105" s="73"/>
      <c r="E105" s="74"/>
      <c r="F105" s="74"/>
      <c r="G105" s="65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</row>
    <row r="106" spans="1:255" s="20" customFormat="1" ht="12" customHeight="1" x14ac:dyDescent="0.25">
      <c r="A106" s="46"/>
      <c r="B106" s="75" t="s">
        <v>108</v>
      </c>
      <c r="C106" s="112" t="s">
        <v>140</v>
      </c>
      <c r="D106" s="113" t="s">
        <v>141</v>
      </c>
      <c r="E106" s="74"/>
      <c r="F106" s="74"/>
      <c r="G106" s="65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</row>
    <row r="107" spans="1:255" s="20" customFormat="1" ht="12" customHeight="1" x14ac:dyDescent="0.25">
      <c r="A107" s="46"/>
      <c r="B107" s="76" t="s">
        <v>142</v>
      </c>
      <c r="C107" s="108">
        <f>G31</f>
        <v>10920000</v>
      </c>
      <c r="D107" s="109">
        <f>(C107/C113)</f>
        <v>0.16902793738118871</v>
      </c>
      <c r="E107" s="74"/>
      <c r="F107" s="74"/>
      <c r="G107" s="65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</row>
    <row r="108" spans="1:255" s="20" customFormat="1" ht="12" customHeight="1" x14ac:dyDescent="0.25">
      <c r="A108" s="46"/>
      <c r="B108" s="76" t="s">
        <v>143</v>
      </c>
      <c r="C108" s="110">
        <v>0</v>
      </c>
      <c r="D108" s="109">
        <v>0</v>
      </c>
      <c r="E108" s="74"/>
      <c r="F108" s="74"/>
      <c r="G108" s="65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</row>
    <row r="109" spans="1:255" s="20" customFormat="1" ht="12" customHeight="1" x14ac:dyDescent="0.25">
      <c r="A109" s="46"/>
      <c r="B109" s="76" t="s">
        <v>144</v>
      </c>
      <c r="C109" s="108">
        <f>G44</f>
        <v>820000</v>
      </c>
      <c r="D109" s="109">
        <f>(C109/C113)</f>
        <v>1.2692574052433583E-2</v>
      </c>
      <c r="E109" s="74"/>
      <c r="F109" s="74"/>
      <c r="G109" s="65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</row>
    <row r="110" spans="1:255" s="20" customFormat="1" ht="12" customHeight="1" x14ac:dyDescent="0.25">
      <c r="A110" s="46"/>
      <c r="B110" s="76" t="s">
        <v>62</v>
      </c>
      <c r="C110" s="108">
        <f>G77</f>
        <v>30780338.300000001</v>
      </c>
      <c r="D110" s="109">
        <f>(C110/C113)</f>
        <v>0.4764411258923264</v>
      </c>
      <c r="E110" s="74"/>
      <c r="F110" s="74"/>
      <c r="G110" s="65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</row>
    <row r="111" spans="1:255" s="20" customFormat="1" ht="12" customHeight="1" x14ac:dyDescent="0.25">
      <c r="A111" s="46"/>
      <c r="B111" s="76" t="s">
        <v>145</v>
      </c>
      <c r="C111" s="114">
        <f>G88</f>
        <v>19007952</v>
      </c>
      <c r="D111" s="109">
        <f>(C111/C113)</f>
        <v>0.29421931505500371</v>
      </c>
      <c r="E111" s="77"/>
      <c r="F111" s="77"/>
      <c r="G111" s="65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</row>
    <row r="112" spans="1:255" s="20" customFormat="1" ht="12" customHeight="1" x14ac:dyDescent="0.25">
      <c r="A112" s="46"/>
      <c r="B112" s="76" t="s">
        <v>146</v>
      </c>
      <c r="C112" s="114">
        <f>G91</f>
        <v>3076414.5150000001</v>
      </c>
      <c r="D112" s="109">
        <f>(C112/C113)</f>
        <v>4.7619047619047623E-2</v>
      </c>
      <c r="E112" s="77"/>
      <c r="F112" s="77"/>
      <c r="G112" s="65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</row>
    <row r="113" spans="1:255" s="20" customFormat="1" ht="12.75" customHeight="1" thickBot="1" x14ac:dyDescent="0.3">
      <c r="A113" s="46"/>
      <c r="B113" s="78" t="s">
        <v>147</v>
      </c>
      <c r="C113" s="115">
        <f>SUM(C107:C112)</f>
        <v>64604704.814999998</v>
      </c>
      <c r="D113" s="111">
        <f>SUM(D107:D112)</f>
        <v>1</v>
      </c>
      <c r="E113" s="77"/>
      <c r="F113" s="77"/>
      <c r="G113" s="65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</row>
    <row r="114" spans="1:255" s="20" customFormat="1" ht="12" customHeight="1" x14ac:dyDescent="0.25">
      <c r="A114" s="46"/>
      <c r="B114" s="66"/>
      <c r="C114" s="64"/>
      <c r="D114" s="64"/>
      <c r="E114" s="64"/>
      <c r="F114" s="64"/>
      <c r="G114" s="65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</row>
    <row r="115" spans="1:255" s="20" customFormat="1" ht="12.75" customHeight="1" x14ac:dyDescent="0.25">
      <c r="A115" s="46"/>
      <c r="B115" s="80"/>
      <c r="C115" s="64"/>
      <c r="D115" s="64"/>
      <c r="E115" s="64"/>
      <c r="F115" s="64"/>
      <c r="G115" s="65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</row>
    <row r="116" spans="1:255" s="20" customFormat="1" ht="12" customHeight="1" thickBot="1" x14ac:dyDescent="0.3">
      <c r="A116" s="81"/>
      <c r="B116" s="82"/>
      <c r="C116" s="83" t="s">
        <v>148</v>
      </c>
      <c r="D116" s="84"/>
      <c r="E116" s="85"/>
      <c r="F116" s="86"/>
      <c r="G116" s="65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</row>
    <row r="117" spans="1:255" s="20" customFormat="1" ht="12" customHeight="1" x14ac:dyDescent="0.25">
      <c r="A117" s="46"/>
      <c r="B117" s="92" t="s">
        <v>149</v>
      </c>
      <c r="C117" s="16">
        <v>200000</v>
      </c>
      <c r="D117" s="16">
        <v>220000</v>
      </c>
      <c r="E117" s="17">
        <v>240000</v>
      </c>
      <c r="F117" s="87"/>
      <c r="G117" s="88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</row>
    <row r="118" spans="1:255" s="20" customFormat="1" ht="12.75" customHeight="1" thickBot="1" x14ac:dyDescent="0.3">
      <c r="A118" s="46"/>
      <c r="B118" s="78" t="s">
        <v>150</v>
      </c>
      <c r="C118" s="79">
        <f>(G92/C117)</f>
        <v>323.02352407500001</v>
      </c>
      <c r="D118" s="79">
        <f>(G92/D117)</f>
        <v>293.65774915909088</v>
      </c>
      <c r="E118" s="89">
        <f>(G92/E117)</f>
        <v>269.1862700625</v>
      </c>
      <c r="F118" s="87"/>
      <c r="G118" s="88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</row>
    <row r="119" spans="1:255" s="20" customFormat="1" ht="15.6" customHeight="1" x14ac:dyDescent="0.25">
      <c r="A119" s="46"/>
      <c r="B119" s="163" t="s">
        <v>151</v>
      </c>
      <c r="C119" s="163"/>
      <c r="D119" s="163"/>
      <c r="E119" s="163"/>
      <c r="F119" s="66"/>
      <c r="G119" s="66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</row>
    <row r="120" spans="1:255" s="20" customFormat="1" ht="11.25" customHeight="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</row>
    <row r="121" spans="1:255" s="91" customFormat="1" ht="11.2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90"/>
      <c r="EI121" s="90"/>
      <c r="EJ121" s="90"/>
      <c r="EK121" s="90"/>
      <c r="EL121" s="90"/>
      <c r="EM121" s="90"/>
      <c r="EN121" s="90"/>
      <c r="EO121" s="90"/>
      <c r="EP121" s="90"/>
      <c r="EQ121" s="90"/>
      <c r="ER121" s="90"/>
      <c r="ES121" s="90"/>
      <c r="ET121" s="90"/>
      <c r="EU121" s="90"/>
      <c r="EV121" s="90"/>
      <c r="EW121" s="90"/>
      <c r="EX121" s="90"/>
      <c r="EY121" s="90"/>
      <c r="EZ121" s="90"/>
      <c r="FA121" s="90"/>
      <c r="FB121" s="90"/>
      <c r="FC121" s="90"/>
      <c r="FD121" s="90"/>
      <c r="FE121" s="90"/>
      <c r="FF121" s="90"/>
      <c r="FG121" s="90"/>
      <c r="FH121" s="90"/>
      <c r="FI121" s="90"/>
      <c r="FJ121" s="90"/>
      <c r="FK121" s="90"/>
      <c r="FL121" s="90"/>
      <c r="FM121" s="90"/>
      <c r="FN121" s="90"/>
      <c r="FO121" s="90"/>
      <c r="FP121" s="90"/>
      <c r="FQ121" s="90"/>
      <c r="FR121" s="90"/>
      <c r="FS121" s="90"/>
      <c r="FT121" s="90"/>
      <c r="FU121" s="90"/>
      <c r="FV121" s="90"/>
      <c r="FW121" s="90"/>
      <c r="FX121" s="90"/>
      <c r="FY121" s="90"/>
      <c r="FZ121" s="90"/>
      <c r="GA121" s="90"/>
      <c r="GB121" s="90"/>
      <c r="GC121" s="90"/>
      <c r="GD121" s="90"/>
      <c r="GE121" s="90"/>
      <c r="GF121" s="90"/>
      <c r="GG121" s="90"/>
      <c r="GH121" s="90"/>
      <c r="GI121" s="90"/>
      <c r="GJ121" s="90"/>
      <c r="GK121" s="90"/>
      <c r="GL121" s="90"/>
      <c r="GM121" s="90"/>
      <c r="GN121" s="90"/>
      <c r="GO121" s="90"/>
      <c r="GP121" s="90"/>
      <c r="GQ121" s="90"/>
      <c r="GR121" s="90"/>
      <c r="GS121" s="90"/>
      <c r="GT121" s="90"/>
      <c r="GU121" s="90"/>
      <c r="GV121" s="90"/>
      <c r="GW121" s="90"/>
      <c r="GX121" s="90"/>
      <c r="GY121" s="90"/>
      <c r="GZ121" s="90"/>
      <c r="HA121" s="90"/>
      <c r="HB121" s="90"/>
      <c r="HC121" s="90"/>
      <c r="HD121" s="90"/>
      <c r="HE121" s="90"/>
      <c r="HF121" s="90"/>
      <c r="HG121" s="90"/>
      <c r="HH121" s="90"/>
      <c r="HI121" s="90"/>
      <c r="HJ121" s="90"/>
      <c r="HK121" s="90"/>
      <c r="HL121" s="90"/>
      <c r="HM121" s="90"/>
      <c r="HN121" s="90"/>
      <c r="HO121" s="90"/>
      <c r="HP121" s="90"/>
      <c r="HQ121" s="90"/>
      <c r="HR121" s="90"/>
      <c r="HS121" s="90"/>
      <c r="HT121" s="90"/>
      <c r="HU121" s="90"/>
      <c r="HV121" s="90"/>
      <c r="HW121" s="90"/>
      <c r="HX121" s="90"/>
      <c r="HY121" s="90"/>
      <c r="HZ121" s="90"/>
      <c r="IA121" s="90"/>
      <c r="IB121" s="90"/>
      <c r="IC121" s="90"/>
      <c r="ID121" s="90"/>
      <c r="IE121" s="90"/>
      <c r="IF121" s="90"/>
      <c r="IG121" s="90"/>
      <c r="IH121" s="90"/>
      <c r="II121" s="90"/>
      <c r="IJ121" s="90"/>
      <c r="IK121" s="90"/>
      <c r="IL121" s="90"/>
      <c r="IM121" s="90"/>
      <c r="IN121" s="90"/>
      <c r="IO121" s="90"/>
      <c r="IP121" s="90"/>
      <c r="IQ121" s="90"/>
      <c r="IR121" s="90"/>
      <c r="IS121" s="90"/>
      <c r="IT121" s="90"/>
      <c r="IU121" s="90"/>
    </row>
    <row r="122" spans="1:255" s="91" customFormat="1" ht="11.2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0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  <c r="CI122" s="90"/>
      <c r="CJ122" s="90"/>
      <c r="CK122" s="90"/>
      <c r="CL122" s="90"/>
      <c r="CM122" s="90"/>
      <c r="CN122" s="90"/>
      <c r="CO122" s="90"/>
      <c r="CP122" s="90"/>
      <c r="CQ122" s="90"/>
      <c r="CR122" s="90"/>
      <c r="CS122" s="90"/>
      <c r="CT122" s="90"/>
      <c r="CU122" s="90"/>
      <c r="CV122" s="90"/>
      <c r="CW122" s="90"/>
      <c r="CX122" s="90"/>
      <c r="CY122" s="90"/>
      <c r="CZ122" s="90"/>
      <c r="DA122" s="90"/>
      <c r="DB122" s="90"/>
      <c r="DC122" s="90"/>
      <c r="DD122" s="90"/>
      <c r="DE122" s="90"/>
      <c r="DF122" s="90"/>
      <c r="DG122" s="90"/>
      <c r="DH122" s="90"/>
      <c r="DI122" s="90"/>
      <c r="DJ122" s="90"/>
      <c r="DK122" s="90"/>
      <c r="DL122" s="90"/>
      <c r="DM122" s="90"/>
      <c r="DN122" s="90"/>
      <c r="DO122" s="90"/>
      <c r="DP122" s="90"/>
      <c r="DQ122" s="90"/>
      <c r="DR122" s="90"/>
      <c r="DS122" s="90"/>
      <c r="DT122" s="90"/>
      <c r="DU122" s="90"/>
      <c r="DV122" s="90"/>
      <c r="DW122" s="90"/>
      <c r="DX122" s="90"/>
      <c r="DY122" s="90"/>
      <c r="DZ122" s="90"/>
      <c r="EA122" s="90"/>
      <c r="EB122" s="90"/>
      <c r="EC122" s="90"/>
      <c r="ED122" s="90"/>
      <c r="EE122" s="90"/>
      <c r="EF122" s="90"/>
      <c r="EG122" s="90"/>
      <c r="EH122" s="90"/>
      <c r="EI122" s="90"/>
      <c r="EJ122" s="90"/>
      <c r="EK122" s="90"/>
      <c r="EL122" s="90"/>
      <c r="EM122" s="90"/>
      <c r="EN122" s="90"/>
      <c r="EO122" s="90"/>
      <c r="EP122" s="90"/>
      <c r="EQ122" s="90"/>
      <c r="ER122" s="90"/>
      <c r="ES122" s="90"/>
      <c r="ET122" s="90"/>
      <c r="EU122" s="90"/>
      <c r="EV122" s="90"/>
      <c r="EW122" s="90"/>
      <c r="EX122" s="90"/>
      <c r="EY122" s="90"/>
      <c r="EZ122" s="90"/>
      <c r="FA122" s="90"/>
      <c r="FB122" s="90"/>
      <c r="FC122" s="90"/>
      <c r="FD122" s="90"/>
      <c r="FE122" s="90"/>
      <c r="FF122" s="90"/>
      <c r="FG122" s="90"/>
      <c r="FH122" s="90"/>
      <c r="FI122" s="90"/>
      <c r="FJ122" s="90"/>
      <c r="FK122" s="90"/>
      <c r="FL122" s="90"/>
      <c r="FM122" s="90"/>
      <c r="FN122" s="90"/>
      <c r="FO122" s="90"/>
      <c r="FP122" s="90"/>
      <c r="FQ122" s="90"/>
      <c r="FR122" s="90"/>
      <c r="FS122" s="90"/>
      <c r="FT122" s="90"/>
      <c r="FU122" s="90"/>
      <c r="FV122" s="90"/>
      <c r="FW122" s="90"/>
      <c r="FX122" s="90"/>
      <c r="FY122" s="90"/>
      <c r="FZ122" s="90"/>
      <c r="GA122" s="90"/>
      <c r="GB122" s="90"/>
      <c r="GC122" s="90"/>
      <c r="GD122" s="90"/>
      <c r="GE122" s="90"/>
      <c r="GF122" s="90"/>
      <c r="GG122" s="90"/>
      <c r="GH122" s="90"/>
      <c r="GI122" s="90"/>
      <c r="GJ122" s="90"/>
      <c r="GK122" s="90"/>
      <c r="GL122" s="90"/>
      <c r="GM122" s="90"/>
      <c r="GN122" s="90"/>
      <c r="GO122" s="90"/>
      <c r="GP122" s="90"/>
      <c r="GQ122" s="90"/>
      <c r="GR122" s="90"/>
      <c r="GS122" s="90"/>
      <c r="GT122" s="90"/>
      <c r="GU122" s="90"/>
      <c r="GV122" s="90"/>
      <c r="GW122" s="90"/>
      <c r="GX122" s="90"/>
      <c r="GY122" s="90"/>
      <c r="GZ122" s="90"/>
      <c r="HA122" s="90"/>
      <c r="HB122" s="90"/>
      <c r="HC122" s="90"/>
      <c r="HD122" s="90"/>
      <c r="HE122" s="90"/>
      <c r="HF122" s="90"/>
      <c r="HG122" s="90"/>
      <c r="HH122" s="90"/>
      <c r="HI122" s="90"/>
      <c r="HJ122" s="90"/>
      <c r="HK122" s="90"/>
      <c r="HL122" s="90"/>
      <c r="HM122" s="90"/>
      <c r="HN122" s="90"/>
      <c r="HO122" s="90"/>
      <c r="HP122" s="90"/>
      <c r="HQ122" s="90"/>
      <c r="HR122" s="90"/>
      <c r="HS122" s="90"/>
      <c r="HT122" s="90"/>
      <c r="HU122" s="90"/>
      <c r="HV122" s="90"/>
      <c r="HW122" s="90"/>
      <c r="HX122" s="90"/>
      <c r="HY122" s="90"/>
      <c r="HZ122" s="90"/>
      <c r="IA122" s="90"/>
      <c r="IB122" s="90"/>
      <c r="IC122" s="90"/>
      <c r="ID122" s="90"/>
      <c r="IE122" s="90"/>
      <c r="IF122" s="90"/>
      <c r="IG122" s="90"/>
      <c r="IH122" s="90"/>
      <c r="II122" s="90"/>
      <c r="IJ122" s="90"/>
      <c r="IK122" s="90"/>
      <c r="IL122" s="90"/>
      <c r="IM122" s="90"/>
      <c r="IN122" s="90"/>
      <c r="IO122" s="90"/>
      <c r="IP122" s="90"/>
      <c r="IQ122" s="90"/>
      <c r="IR122" s="90"/>
      <c r="IS122" s="90"/>
      <c r="IT122" s="90"/>
      <c r="IU122" s="90"/>
    </row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Injer. Indet. Malla AV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2023-03-30T11:32:09Z</dcterms:modified>
  <cp:category/>
  <cp:contentStatus/>
</cp:coreProperties>
</file>