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312"/>
  <workbookPr/>
  <mc:AlternateContent xmlns:mc="http://schemas.openxmlformats.org/markup-compatibility/2006">
    <mc:Choice Requires="x15">
      <x15ac:absPath xmlns:x15ac="http://schemas.microsoft.com/office/spreadsheetml/2010/11/ac" url="/Users/carolinarivas/Desktop/Fichas técnicas 2023/Copiapó 2023/"/>
    </mc:Choice>
  </mc:AlternateContent>
  <xr:revisionPtr revIDLastSave="0" documentId="13_ncr:1_{4B628BF3-2825-6449-BD61-A0F74AD316FF}" xr6:coauthVersionLast="47" xr6:coauthVersionMax="47" xr10:uidLastSave="{00000000-0000-0000-0000-000000000000}"/>
  <bookViews>
    <workbookView xWindow="0" yWindow="500" windowWidth="28700" windowHeight="17320" xr2:uid="{00000000-000D-0000-FFFF-FFFF00000000}"/>
  </bookViews>
  <sheets>
    <sheet name="Tomate Inverndero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56" i="1" l="1"/>
  <c r="G55" i="1"/>
  <c r="G31" i="1"/>
  <c r="G30" i="1"/>
  <c r="G29" i="1"/>
  <c r="G28" i="1"/>
  <c r="G27" i="1"/>
  <c r="G26" i="1"/>
  <c r="G25" i="1"/>
  <c r="G24" i="1"/>
  <c r="G23" i="1"/>
  <c r="G67" i="1" l="1"/>
  <c r="G66" i="1"/>
  <c r="G61" i="1"/>
  <c r="G60" i="1"/>
  <c r="G57" i="1"/>
  <c r="G48" i="1"/>
  <c r="G43" i="1"/>
  <c r="G59" i="1" l="1"/>
  <c r="G58" i="1"/>
  <c r="G54" i="1"/>
  <c r="G52" i="1"/>
  <c r="G51" i="1"/>
  <c r="G50" i="1"/>
  <c r="G22" i="1"/>
  <c r="G21" i="1"/>
  <c r="G62" i="1" l="1"/>
  <c r="G42" i="1"/>
  <c r="G68" i="1" l="1"/>
  <c r="G36" i="1" l="1"/>
  <c r="C91" i="1" l="1"/>
  <c r="G12" i="1"/>
  <c r="G41" i="1" l="1"/>
  <c r="G32" i="1"/>
  <c r="G44" i="1" l="1"/>
  <c r="C89" i="1" s="1"/>
  <c r="C87" i="1"/>
  <c r="C90" i="1"/>
  <c r="G37" i="1"/>
  <c r="C88" i="1" s="1"/>
  <c r="G73" i="1"/>
  <c r="G70" i="1" l="1"/>
  <c r="G71" i="1" s="1"/>
  <c r="G72" i="1" l="1"/>
  <c r="C92" i="1"/>
  <c r="C93" i="1" l="1"/>
  <c r="D92" i="1" s="1"/>
  <c r="D98" i="1"/>
  <c r="C98" i="1"/>
  <c r="E98" i="1"/>
  <c r="G74" i="1"/>
  <c r="D90" i="1" l="1"/>
  <c r="D88" i="1"/>
  <c r="D87" i="1"/>
  <c r="D91" i="1"/>
  <c r="D89" i="1"/>
  <c r="D93" i="1" l="1"/>
</calcChain>
</file>

<file path=xl/sharedStrings.xml><?xml version="1.0" encoding="utf-8"?>
<sst xmlns="http://schemas.openxmlformats.org/spreadsheetml/2006/main" count="175" uniqueCount="122">
  <si>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</si>
  <si>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</si>
  <si>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</si>
  <si>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</si>
  <si>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</si>
  <si>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</si>
  <si>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</si>
  <si>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</si>
  <si>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</si>
  <si>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</si>
  <si>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</si>
  <si>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</si>
  <si>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</si>
  <si>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</si>
  <si>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</si>
  <si>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</si>
  <si>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</si>
  <si>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</si>
  <si>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</si>
  <si>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</si>
  <si>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</si>
  <si>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</si>
  <si>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</si>
  <si>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</si>
  <si>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</si>
  <si>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</si>
  <si>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</si>
  <si>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</si>
  <si>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</si>
  <si>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</si>
  <si>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</si>
  <si>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</si>
  <si>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</si>
  <si>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</si>
  <si>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</si>
  <si>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</si>
  <si>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</si>
  <si>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</si>
  <si>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</si>
  <si>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</si>
  <si>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</si>
  <si>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</si>
  <si>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</si>
  <si>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</si>
  <si>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</si>
  <si>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</si>
  <si>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</si>
  <si>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</si>
  <si>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</si>
  <si>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</si>
  <si>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</si>
  <si>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</si>
  <si>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</si>
  <si>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</si>
  <si>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</si>
  <si>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</si>
  <si>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Atacama</t>
  </si>
  <si>
    <t>Local</t>
  </si>
  <si>
    <t>FERTILIZANTES</t>
  </si>
  <si>
    <t>Medio</t>
  </si>
  <si>
    <t>PRECIO ESPERADO ($/kg)</t>
  </si>
  <si>
    <t>Selección y embalaje</t>
  </si>
  <si>
    <t>Copiapó</t>
  </si>
  <si>
    <t>Chamonate- Toledo-San Pedro</t>
  </si>
  <si>
    <t>Abril - Mayo</t>
  </si>
  <si>
    <t>Transplante</t>
  </si>
  <si>
    <t>INSECTICIDAS</t>
  </si>
  <si>
    <t>FUNGICIDAS</t>
  </si>
  <si>
    <t>Riego tecnificado y fertirrigación</t>
  </si>
  <si>
    <t>Diciembre a Mayo</t>
  </si>
  <si>
    <t>Electricidad riego tomate</t>
  </si>
  <si>
    <t>KWH</t>
  </si>
  <si>
    <t>Lycopersicum esculentum</t>
  </si>
  <si>
    <t>Junio - diciembre</t>
  </si>
  <si>
    <t>Tomate Invernadero</t>
  </si>
  <si>
    <t>Prep. y mantencion almacigos</t>
  </si>
  <si>
    <t>Aplicación pesticidas</t>
  </si>
  <si>
    <t>Engarotado</t>
  </si>
  <si>
    <t>Poda</t>
  </si>
  <si>
    <t>Preparación de mesas</t>
  </si>
  <si>
    <t>Postura de cinta</t>
  </si>
  <si>
    <t>Riego y fertilización</t>
  </si>
  <si>
    <t>Postura de alcochado</t>
  </si>
  <si>
    <t>Cosecha y acarreo</t>
  </si>
  <si>
    <t>OCT-ENE</t>
  </si>
  <si>
    <t>ENE-FEB</t>
  </si>
  <si>
    <t>ABR-NOV</t>
  </si>
  <si>
    <t>ENE-DIC</t>
  </si>
  <si>
    <t>ABR-MAY</t>
  </si>
  <si>
    <t>AGO-SEPT</t>
  </si>
  <si>
    <t>DIC-ENE</t>
  </si>
  <si>
    <t>ENERO</t>
  </si>
  <si>
    <t>JUN-DIC</t>
  </si>
  <si>
    <t>Aradura</t>
  </si>
  <si>
    <t>Rastaje</t>
  </si>
  <si>
    <t>Melgadura</t>
  </si>
  <si>
    <t>PLANTINES FRANCOS</t>
  </si>
  <si>
    <t>UN</t>
  </si>
  <si>
    <t>SEPTIEMBRE</t>
  </si>
  <si>
    <t>25 Kg</t>
  </si>
  <si>
    <t>UREA</t>
  </si>
  <si>
    <t>FEB-NOV</t>
  </si>
  <si>
    <t>NITRATO DE POTASIO</t>
  </si>
  <si>
    <t>ÁCIDO FOSFORICO</t>
  </si>
  <si>
    <t>Kg</t>
  </si>
  <si>
    <t>Bellis</t>
  </si>
  <si>
    <t>Lt</t>
  </si>
  <si>
    <t>FITOHORMONA</t>
  </si>
  <si>
    <t>RUKAMKUAJA</t>
  </si>
  <si>
    <r>
      <rPr>
        <u/>
        <sz val="8"/>
        <color indexed="8"/>
        <rFont val="Arial"/>
        <family val="2"/>
      </rPr>
      <t>Fuente</t>
    </r>
    <r>
      <rPr>
        <sz val="8"/>
        <color indexed="8"/>
        <rFont val="Arial"/>
        <family val="2"/>
      </rPr>
      <t>: INDAP</t>
    </r>
  </si>
  <si>
    <r>
      <rPr>
        <b/>
        <u/>
        <sz val="8"/>
        <color indexed="8"/>
        <rFont val="Arial"/>
        <family val="2"/>
      </rPr>
      <t>Notas</t>
    </r>
    <r>
      <rPr>
        <b/>
        <sz val="8"/>
        <color indexed="8"/>
        <rFont val="Arial"/>
        <family val="2"/>
      </rPr>
      <t>:</t>
    </r>
  </si>
  <si>
    <t>RENDIMIENTO (Kg/há)</t>
  </si>
  <si>
    <t>Heladas - Sequía</t>
  </si>
  <si>
    <t>Rendimiento (kg/hà)</t>
  </si>
  <si>
    <t>ESCENARIOS COSTO UNITARIO  ($/Kg)</t>
  </si>
  <si>
    <t>Costo unitario ($/Kg) (*)</t>
  </si>
  <si>
    <t>N° horas</t>
  </si>
  <si>
    <t>Azufre floable</t>
  </si>
  <si>
    <t>Switch</t>
  </si>
  <si>
    <t>Acaban</t>
  </si>
  <si>
    <t>Belt</t>
  </si>
  <si>
    <t>Kg.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</si>
</sst>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 * #,##0_ ;_ * \-#,##0_ ;_ * &quot;-&quot;_ ;_ @_ "/>
    <numFmt numFmtId="165" formatCode="_ &quot;$&quot;* #,##0.00_ ;_ &quot;$&quot;* \-#,##0.00_ ;_ &quot;$&quot;* &quot;-&quot;??_ ;_ @_ "/>
    <numFmt numFmtId="166" formatCode="_ * #,##0.00_ ;_ * \-#,##0.00_ ;_ * &quot;-&quot;??_ ;_ @_ "/>
    <numFmt numFmtId="167" formatCode="&quot; &quot;* #,##0&quot;   &quot;;&quot;-&quot;* #,##0&quot;   &quot;;&quot; &quot;* &quot;-&quot;??&quot;   &quot;"/>
    <numFmt numFmtId="168" formatCode="&quot; &quot;* #,##0&quot; &quot;;&quot; &quot;* &quot;-&quot;#,##0&quot; &quot;;&quot; &quot;* &quot;- &quot;"/>
    <numFmt numFmtId="169" formatCode="_-* #,##0_-;\-* #,##0_-;_-* &quot;-&quot;??_-;_-@_-"/>
    <numFmt numFmtId="170" formatCode="_-&quot;$&quot;\ * #,##0_-;\-&quot;$&quot;\ * #,##0_-;_-&quot;$&quot;\ * &quot;-&quot;??_-;_-@_-"/>
  </numFmts>
  <fonts count="12" x14ac:knownFonts="1">
    <font>
      <sz val="11"/>
      <color indexed="8"/>
      <name val="Calibri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8"/>
      <color indexed="9"/>
      <name val="Arial"/>
      <family val="2"/>
    </font>
    <font>
      <u/>
      <sz val="8"/>
      <color indexed="8"/>
      <name val="Arial"/>
      <family val="2"/>
    </font>
    <font>
      <b/>
      <sz val="8"/>
      <color indexed="9"/>
      <name val="Arial"/>
      <family val="2"/>
    </font>
    <font>
      <b/>
      <i/>
      <sz val="8"/>
      <color indexed="9"/>
      <name val="Arial"/>
      <family val="2"/>
    </font>
    <font>
      <b/>
      <sz val="8"/>
      <color theme="1"/>
      <name val="Arial"/>
      <family val="2"/>
    </font>
    <font>
      <b/>
      <u/>
      <sz val="8"/>
      <color indexed="8"/>
      <name val="Arial"/>
      <family val="2"/>
    </font>
    <font>
      <b/>
      <sz val="8"/>
      <color indexed="15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indexed="9"/>
        <bgColor indexed="64"/>
      </patternFill>
    </fill>
  </fills>
  <borders count="66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/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0"/>
      </left>
      <right style="thin">
        <color indexed="10"/>
      </right>
      <top/>
      <bottom/>
      <diagonal/>
    </border>
    <border>
      <left style="thin">
        <color indexed="11"/>
      </left>
      <right style="thin">
        <color indexed="10"/>
      </right>
      <top style="thin">
        <color indexed="10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4">
    <xf numFmtId="0" fontId="0" fillId="0" borderId="0" applyNumberFormat="0" applyFill="0" applyBorder="0" applyProtection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153">
    <xf numFmtId="0" fontId="0" fillId="0" borderId="0" xfId="0"/>
    <xf numFmtId="169" fontId="2" fillId="0" borderId="58" xfId="1" applyNumberFormat="1" applyFont="1" applyFill="1" applyBorder="1"/>
    <xf numFmtId="169" fontId="2" fillId="0" borderId="53" xfId="1" applyNumberFormat="1" applyFont="1" applyFill="1" applyBorder="1" applyAlignment="1">
      <alignment wrapText="1"/>
    </xf>
    <xf numFmtId="3" fontId="3" fillId="0" borderId="53" xfId="0" applyNumberFormat="1" applyFont="1" applyBorder="1"/>
    <xf numFmtId="169" fontId="3" fillId="10" borderId="53" xfId="1" applyNumberFormat="1" applyFont="1" applyFill="1" applyBorder="1" applyAlignment="1">
      <alignment horizontal="right"/>
    </xf>
    <xf numFmtId="169" fontId="3" fillId="0" borderId="53" xfId="1" applyNumberFormat="1" applyFont="1" applyFill="1" applyBorder="1"/>
    <xf numFmtId="0" fontId="3" fillId="10" borderId="53" xfId="0" applyFont="1" applyFill="1" applyBorder="1" applyAlignment="1">
      <alignment horizontal="right" wrapText="1"/>
    </xf>
    <xf numFmtId="0" fontId="3" fillId="10" borderId="53" xfId="0" applyFont="1" applyFill="1" applyBorder="1" applyAlignment="1">
      <alignment horizontal="right"/>
    </xf>
    <xf numFmtId="0" fontId="3" fillId="0" borderId="53" xfId="0" applyFont="1" applyFill="1" applyBorder="1" applyAlignment="1">
      <alignment wrapText="1"/>
    </xf>
    <xf numFmtId="0" fontId="3" fillId="0" borderId="53" xfId="0" applyFont="1" applyFill="1" applyBorder="1" applyAlignment="1">
      <alignment horizontal="center" wrapText="1"/>
    </xf>
    <xf numFmtId="0" fontId="3" fillId="0" borderId="58" xfId="0" applyFont="1" applyFill="1" applyBorder="1" applyAlignment="1">
      <alignment wrapText="1"/>
    </xf>
    <xf numFmtId="169" fontId="3" fillId="0" borderId="53" xfId="1" applyNumberFormat="1" applyFont="1" applyFill="1" applyBorder="1" applyAlignment="1">
      <alignment horizontal="center" wrapText="1"/>
    </xf>
    <xf numFmtId="0" fontId="3" fillId="0" borderId="53" xfId="0" applyFont="1" applyBorder="1"/>
    <xf numFmtId="0" fontId="3" fillId="0" borderId="58" xfId="0" applyFont="1" applyBorder="1" applyAlignment="1">
      <alignment horizontal="center"/>
    </xf>
    <xf numFmtId="0" fontId="3" fillId="0" borderId="58" xfId="0" applyFont="1" applyBorder="1"/>
    <xf numFmtId="169" fontId="2" fillId="0" borderId="58" xfId="1" applyNumberFormat="1" applyFont="1" applyFill="1" applyBorder="1" applyAlignment="1">
      <alignment horizontal="center" wrapText="1"/>
    </xf>
    <xf numFmtId="3" fontId="3" fillId="0" borderId="58" xfId="0" applyNumberFormat="1" applyFont="1" applyBorder="1"/>
    <xf numFmtId="3" fontId="3" fillId="0" borderId="64" xfId="0" applyNumberFormat="1" applyFont="1" applyBorder="1"/>
    <xf numFmtId="49" fontId="3" fillId="2" borderId="54" xfId="0" applyNumberFormat="1" applyFont="1" applyFill="1" applyBorder="1" applyAlignment="1">
      <alignment vertical="center" wrapText="1"/>
    </xf>
    <xf numFmtId="49" fontId="3" fillId="2" borderId="5" xfId="0" applyNumberFormat="1" applyFont="1" applyFill="1" applyBorder="1"/>
    <xf numFmtId="0" fontId="3" fillId="2" borderId="57" xfId="0" applyFont="1" applyFill="1" applyBorder="1"/>
    <xf numFmtId="49" fontId="5" fillId="3" borderId="5" xfId="0" applyNumberFormat="1" applyFont="1" applyFill="1" applyBorder="1" applyAlignment="1">
      <alignment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vertical="center"/>
    </xf>
    <xf numFmtId="3" fontId="5" fillId="3" borderId="5" xfId="0" applyNumberFormat="1" applyFont="1" applyFill="1" applyBorder="1" applyAlignment="1">
      <alignment vertical="center"/>
    </xf>
    <xf numFmtId="49" fontId="5" fillId="3" borderId="13" xfId="0" applyNumberFormat="1" applyFont="1" applyFill="1" applyBorder="1" applyAlignment="1">
      <alignment vertical="center"/>
    </xf>
    <xf numFmtId="0" fontId="5" fillId="3" borderId="13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vertical="center"/>
    </xf>
    <xf numFmtId="3" fontId="5" fillId="3" borderId="13" xfId="0" applyNumberFormat="1" applyFont="1" applyFill="1" applyBorder="1" applyAlignment="1">
      <alignment vertical="center"/>
    </xf>
    <xf numFmtId="169" fontId="2" fillId="0" borderId="63" xfId="1" applyNumberFormat="1" applyFont="1" applyFill="1" applyBorder="1" applyAlignment="1">
      <alignment wrapText="1"/>
    </xf>
    <xf numFmtId="0" fontId="5" fillId="2" borderId="19" xfId="0" applyFont="1" applyFill="1" applyBorder="1" applyAlignment="1">
      <alignment vertical="center"/>
    </xf>
    <xf numFmtId="0" fontId="3" fillId="2" borderId="1" xfId="0" applyFont="1" applyFill="1" applyBorder="1"/>
    <xf numFmtId="0" fontId="3" fillId="0" borderId="0" xfId="0" applyNumberFormat="1" applyFont="1"/>
    <xf numFmtId="0" fontId="3" fillId="0" borderId="0" xfId="0" applyFont="1"/>
    <xf numFmtId="0" fontId="3" fillId="2" borderId="2" xfId="0" applyFont="1" applyFill="1" applyBorder="1"/>
    <xf numFmtId="0" fontId="3" fillId="2" borderId="55" xfId="0" applyFont="1" applyFill="1" applyBorder="1"/>
    <xf numFmtId="0" fontId="3" fillId="2" borderId="3" xfId="0" applyFont="1" applyFill="1" applyBorder="1"/>
    <xf numFmtId="0" fontId="3" fillId="2" borderId="4" xfId="0" applyFont="1" applyFill="1" applyBorder="1"/>
    <xf numFmtId="49" fontId="7" fillId="3" borderId="54" xfId="0" applyNumberFormat="1" applyFont="1" applyFill="1" applyBorder="1" applyAlignment="1">
      <alignment vertical="center" wrapText="1"/>
    </xf>
    <xf numFmtId="0" fontId="3" fillId="2" borderId="6" xfId="0" applyFont="1" applyFill="1" applyBorder="1" applyAlignment="1">
      <alignment wrapText="1"/>
    </xf>
    <xf numFmtId="14" fontId="3" fillId="2" borderId="56" xfId="0" applyNumberFormat="1" applyFont="1" applyFill="1" applyBorder="1"/>
    <xf numFmtId="0" fontId="3" fillId="2" borderId="7" xfId="0" applyFont="1" applyFill="1" applyBorder="1"/>
    <xf numFmtId="0" fontId="3" fillId="2" borderId="56" xfId="0" applyFont="1" applyFill="1" applyBorder="1" applyAlignment="1">
      <alignment horizontal="justify" wrapText="1"/>
    </xf>
    <xf numFmtId="0" fontId="3" fillId="2" borderId="8" xfId="0" applyFont="1" applyFill="1" applyBorder="1"/>
    <xf numFmtId="0" fontId="3" fillId="2" borderId="9" xfId="0" applyFont="1" applyFill="1" applyBorder="1"/>
    <xf numFmtId="0" fontId="3" fillId="2" borderId="10" xfId="0" applyFont="1" applyFill="1" applyBorder="1" applyAlignment="1">
      <alignment horizontal="left"/>
    </xf>
    <xf numFmtId="0" fontId="3" fillId="2" borderId="10" xfId="0" applyFont="1" applyFill="1" applyBorder="1"/>
    <xf numFmtId="49" fontId="7" fillId="5" borderId="11" xfId="0" applyNumberFormat="1" applyFont="1" applyFill="1" applyBorder="1" applyAlignment="1">
      <alignment vertical="center"/>
    </xf>
    <xf numFmtId="0" fontId="3" fillId="2" borderId="12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49" fontId="7" fillId="3" borderId="62" xfId="0" applyNumberFormat="1" applyFont="1" applyFill="1" applyBorder="1" applyAlignment="1">
      <alignment horizontal="center" vertical="center" wrapText="1"/>
    </xf>
    <xf numFmtId="0" fontId="3" fillId="2" borderId="21" xfId="0" applyFont="1" applyFill="1" applyBorder="1"/>
    <xf numFmtId="0" fontId="2" fillId="0" borderId="53" xfId="0" applyFont="1" applyBorder="1"/>
    <xf numFmtId="0" fontId="2" fillId="0" borderId="53" xfId="0" applyFont="1" applyBorder="1" applyAlignment="1">
      <alignment horizontal="center"/>
    </xf>
    <xf numFmtId="3" fontId="3" fillId="2" borderId="10" xfId="0" applyNumberFormat="1" applyFont="1" applyFill="1" applyBorder="1"/>
    <xf numFmtId="49" fontId="7" fillId="5" borderId="13" xfId="0" applyNumberFormat="1" applyFont="1" applyFill="1" applyBorder="1" applyAlignment="1">
      <alignment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vertical="center"/>
    </xf>
    <xf numFmtId="49" fontId="7" fillId="3" borderId="59" xfId="0" applyNumberFormat="1" applyFont="1" applyFill="1" applyBorder="1" applyAlignment="1">
      <alignment horizontal="center" vertical="center"/>
    </xf>
    <xf numFmtId="49" fontId="7" fillId="3" borderId="59" xfId="0" applyNumberFormat="1" applyFont="1" applyFill="1" applyBorder="1" applyAlignment="1">
      <alignment horizontal="center" vertical="center" wrapText="1"/>
    </xf>
    <xf numFmtId="0" fontId="3" fillId="2" borderId="15" xfId="0" applyFont="1" applyFill="1" applyBorder="1"/>
    <xf numFmtId="0" fontId="3" fillId="2" borderId="16" xfId="0" applyFont="1" applyFill="1" applyBorder="1"/>
    <xf numFmtId="3" fontId="3" fillId="2" borderId="16" xfId="0" applyNumberFormat="1" applyFont="1" applyFill="1" applyBorder="1"/>
    <xf numFmtId="49" fontId="7" fillId="5" borderId="59" xfId="0" applyNumberFormat="1" applyFont="1" applyFill="1" applyBorder="1" applyAlignment="1">
      <alignment vertical="center"/>
    </xf>
    <xf numFmtId="0" fontId="3" fillId="2" borderId="61" xfId="0" applyFont="1" applyFill="1" applyBorder="1" applyAlignment="1">
      <alignment horizontal="center" vertical="center"/>
    </xf>
    <xf numFmtId="0" fontId="3" fillId="2" borderId="55" xfId="0" applyFont="1" applyFill="1" applyBorder="1" applyAlignment="1">
      <alignment horizontal="center" vertical="center"/>
    </xf>
    <xf numFmtId="0" fontId="3" fillId="2" borderId="55" xfId="0" applyFont="1" applyFill="1" applyBorder="1" applyAlignment="1">
      <alignment vertical="center"/>
    </xf>
    <xf numFmtId="49" fontId="7" fillId="3" borderId="53" xfId="0" applyNumberFormat="1" applyFont="1" applyFill="1" applyBorder="1" applyAlignment="1">
      <alignment horizontal="center" vertical="center" wrapText="1"/>
    </xf>
    <xf numFmtId="0" fontId="3" fillId="2" borderId="22" xfId="0" applyFont="1" applyFill="1" applyBorder="1"/>
    <xf numFmtId="0" fontId="3" fillId="2" borderId="22" xfId="0" applyFont="1" applyFill="1" applyBorder="1" applyAlignment="1">
      <alignment horizontal="center"/>
    </xf>
    <xf numFmtId="3" fontId="3" fillId="2" borderId="22" xfId="0" applyNumberFormat="1" applyFont="1" applyFill="1" applyBorder="1"/>
    <xf numFmtId="49" fontId="7" fillId="5" borderId="53" xfId="0" applyNumberFormat="1" applyFont="1" applyFill="1" applyBorder="1" applyAlignment="1">
      <alignment vertical="center"/>
    </xf>
    <xf numFmtId="0" fontId="3" fillId="2" borderId="53" xfId="0" applyFont="1" applyFill="1" applyBorder="1" applyAlignment="1">
      <alignment horizontal="center" vertical="center"/>
    </xf>
    <xf numFmtId="0" fontId="3" fillId="2" borderId="53" xfId="0" applyFont="1" applyFill="1" applyBorder="1" applyAlignment="1">
      <alignment vertical="center"/>
    </xf>
    <xf numFmtId="49" fontId="7" fillId="3" borderId="53" xfId="0" applyNumberFormat="1" applyFont="1" applyFill="1" applyBorder="1" applyAlignment="1">
      <alignment horizontal="center" vertical="center"/>
    </xf>
    <xf numFmtId="49" fontId="5" fillId="3" borderId="53" xfId="0" applyNumberFormat="1" applyFont="1" applyFill="1" applyBorder="1" applyAlignment="1">
      <alignment vertical="center"/>
    </xf>
    <xf numFmtId="0" fontId="5" fillId="3" borderId="53" xfId="0" applyFont="1" applyFill="1" applyBorder="1" applyAlignment="1">
      <alignment horizontal="center" vertical="center"/>
    </xf>
    <xf numFmtId="0" fontId="5" fillId="3" borderId="53" xfId="0" applyFont="1" applyFill="1" applyBorder="1" applyAlignment="1">
      <alignment vertical="center"/>
    </xf>
    <xf numFmtId="3" fontId="5" fillId="3" borderId="53" xfId="0" applyNumberFormat="1" applyFont="1" applyFill="1" applyBorder="1" applyAlignment="1">
      <alignment vertical="center"/>
    </xf>
    <xf numFmtId="0" fontId="3" fillId="2" borderId="60" xfId="0" applyFont="1" applyFill="1" applyBorder="1"/>
    <xf numFmtId="3" fontId="3" fillId="2" borderId="60" xfId="0" applyNumberFormat="1" applyFont="1" applyFill="1" applyBorder="1"/>
    <xf numFmtId="49" fontId="7" fillId="5" borderId="23" xfId="0" applyNumberFormat="1" applyFont="1" applyFill="1" applyBorder="1" applyAlignment="1">
      <alignment vertical="center"/>
    </xf>
    <xf numFmtId="0" fontId="7" fillId="5" borderId="24" xfId="0" applyFont="1" applyFill="1" applyBorder="1" applyAlignment="1">
      <alignment vertical="center"/>
    </xf>
    <xf numFmtId="167" fontId="7" fillId="5" borderId="25" xfId="0" applyNumberFormat="1" applyFont="1" applyFill="1" applyBorder="1" applyAlignment="1">
      <alignment vertical="center"/>
    </xf>
    <xf numFmtId="49" fontId="7" fillId="3" borderId="26" xfId="0" applyNumberFormat="1" applyFont="1" applyFill="1" applyBorder="1" applyAlignment="1">
      <alignment vertical="center"/>
    </xf>
    <xf numFmtId="0" fontId="7" fillId="3" borderId="13" xfId="0" applyFont="1" applyFill="1" applyBorder="1" applyAlignment="1">
      <alignment vertical="center"/>
    </xf>
    <xf numFmtId="167" fontId="7" fillId="3" borderId="27" xfId="0" applyNumberFormat="1" applyFont="1" applyFill="1" applyBorder="1" applyAlignment="1">
      <alignment vertical="center"/>
    </xf>
    <xf numFmtId="49" fontId="7" fillId="5" borderId="26" xfId="0" applyNumberFormat="1" applyFont="1" applyFill="1" applyBorder="1" applyAlignment="1">
      <alignment vertical="center"/>
    </xf>
    <xf numFmtId="0" fontId="7" fillId="5" borderId="13" xfId="0" applyFont="1" applyFill="1" applyBorder="1" applyAlignment="1">
      <alignment vertical="center"/>
    </xf>
    <xf numFmtId="167" fontId="7" fillId="5" borderId="27" xfId="0" applyNumberFormat="1" applyFont="1" applyFill="1" applyBorder="1" applyAlignment="1">
      <alignment vertical="center"/>
    </xf>
    <xf numFmtId="49" fontId="7" fillId="5" borderId="28" xfId="0" applyNumberFormat="1" applyFont="1" applyFill="1" applyBorder="1" applyAlignment="1">
      <alignment vertical="center"/>
    </xf>
    <xf numFmtId="0" fontId="7" fillId="5" borderId="29" xfId="0" applyFont="1" applyFill="1" applyBorder="1" applyAlignment="1">
      <alignment vertical="center"/>
    </xf>
    <xf numFmtId="167" fontId="7" fillId="6" borderId="30" xfId="0" applyNumberFormat="1" applyFont="1" applyFill="1" applyBorder="1" applyAlignment="1">
      <alignment vertical="center"/>
    </xf>
    <xf numFmtId="49" fontId="3" fillId="2" borderId="19" xfId="0" applyNumberFormat="1" applyFont="1" applyFill="1" applyBorder="1" applyAlignment="1">
      <alignment vertical="center"/>
    </xf>
    <xf numFmtId="0" fontId="7" fillId="2" borderId="19" xfId="0" applyFont="1" applyFill="1" applyBorder="1" applyAlignment="1">
      <alignment vertical="center"/>
    </xf>
    <xf numFmtId="167" fontId="7" fillId="2" borderId="19" xfId="0" applyNumberFormat="1" applyFont="1" applyFill="1" applyBorder="1" applyAlignment="1">
      <alignment vertical="center"/>
    </xf>
    <xf numFmtId="0" fontId="3" fillId="2" borderId="19" xfId="0" applyFont="1" applyFill="1" applyBorder="1" applyAlignment="1">
      <alignment vertical="center"/>
    </xf>
    <xf numFmtId="49" fontId="4" fillId="2" borderId="41" xfId="0" applyNumberFormat="1" applyFont="1" applyFill="1" applyBorder="1" applyAlignment="1">
      <alignment vertical="center"/>
    </xf>
    <xf numFmtId="0" fontId="3" fillId="2" borderId="42" xfId="0" applyFont="1" applyFill="1" applyBorder="1"/>
    <xf numFmtId="49" fontId="3" fillId="2" borderId="44" xfId="0" applyNumberFormat="1" applyFont="1" applyFill="1" applyBorder="1" applyAlignment="1">
      <alignment vertical="center"/>
    </xf>
    <xf numFmtId="0" fontId="3" fillId="2" borderId="19" xfId="0" applyFont="1" applyFill="1" applyBorder="1"/>
    <xf numFmtId="49" fontId="3" fillId="2" borderId="46" xfId="0" applyNumberFormat="1" applyFont="1" applyFill="1" applyBorder="1" applyAlignment="1">
      <alignment vertical="center"/>
    </xf>
    <xf numFmtId="0" fontId="3" fillId="2" borderId="47" xfId="0" applyFont="1" applyFill="1" applyBorder="1"/>
    <xf numFmtId="0" fontId="3" fillId="9" borderId="40" xfId="0" applyFont="1" applyFill="1" applyBorder="1"/>
    <xf numFmtId="0" fontId="3" fillId="7" borderId="19" xfId="0" applyFont="1" applyFill="1" applyBorder="1"/>
    <xf numFmtId="49" fontId="4" fillId="8" borderId="31" xfId="0" applyNumberFormat="1" applyFont="1" applyFill="1" applyBorder="1" applyAlignment="1">
      <alignment vertical="center"/>
    </xf>
    <xf numFmtId="49" fontId="4" fillId="8" borderId="20" xfId="0" applyNumberFormat="1" applyFont="1" applyFill="1" applyBorder="1" applyAlignment="1">
      <alignment vertical="center"/>
    </xf>
    <xf numFmtId="49" fontId="3" fillId="8" borderId="32" xfId="0" applyNumberFormat="1" applyFont="1" applyFill="1" applyBorder="1"/>
    <xf numFmtId="49" fontId="4" fillId="2" borderId="33" xfId="0" applyNumberFormat="1" applyFont="1" applyFill="1" applyBorder="1" applyAlignment="1">
      <alignment vertical="center"/>
    </xf>
    <xf numFmtId="3" fontId="4" fillId="2" borderId="5" xfId="0" applyNumberFormat="1" applyFont="1" applyFill="1" applyBorder="1" applyAlignment="1">
      <alignment vertical="center"/>
    </xf>
    <xf numFmtId="9" fontId="3" fillId="2" borderId="34" xfId="0" applyNumberFormat="1" applyFont="1" applyFill="1" applyBorder="1"/>
    <xf numFmtId="168" fontId="4" fillId="2" borderId="5" xfId="0" applyNumberFormat="1" applyFont="1" applyFill="1" applyBorder="1" applyAlignment="1">
      <alignment vertical="center"/>
    </xf>
    <xf numFmtId="0" fontId="7" fillId="7" borderId="19" xfId="0" applyFont="1" applyFill="1" applyBorder="1" applyAlignment="1">
      <alignment vertical="center"/>
    </xf>
    <xf numFmtId="49" fontId="4" fillId="8" borderId="35" xfId="0" applyNumberFormat="1" applyFont="1" applyFill="1" applyBorder="1" applyAlignment="1">
      <alignment vertical="center"/>
    </xf>
    <xf numFmtId="168" fontId="4" fillId="8" borderId="36" xfId="0" applyNumberFormat="1" applyFont="1" applyFill="1" applyBorder="1" applyAlignment="1">
      <alignment vertical="center"/>
    </xf>
    <xf numFmtId="9" fontId="4" fillId="8" borderId="37" xfId="0" applyNumberFormat="1" applyFont="1" applyFill="1" applyBorder="1" applyAlignment="1">
      <alignment vertical="center"/>
    </xf>
    <xf numFmtId="0" fontId="3" fillId="2" borderId="17" xfId="0" applyFont="1" applyFill="1" applyBorder="1"/>
    <xf numFmtId="0" fontId="7" fillId="9" borderId="18" xfId="0" applyFont="1" applyFill="1" applyBorder="1" applyAlignment="1">
      <alignment vertical="center"/>
    </xf>
    <xf numFmtId="49" fontId="11" fillId="9" borderId="19" xfId="0" applyNumberFormat="1" applyFont="1" applyFill="1" applyBorder="1" applyAlignment="1">
      <alignment vertical="center"/>
    </xf>
    <xf numFmtId="0" fontId="7" fillId="9" borderId="19" xfId="0" applyFont="1" applyFill="1" applyBorder="1" applyAlignment="1">
      <alignment vertical="center"/>
    </xf>
    <xf numFmtId="0" fontId="7" fillId="9" borderId="49" xfId="0" applyFont="1" applyFill="1" applyBorder="1" applyAlignment="1">
      <alignment vertical="center"/>
    </xf>
    <xf numFmtId="0" fontId="7" fillId="7" borderId="18" xfId="0" applyFont="1" applyFill="1" applyBorder="1" applyAlignment="1">
      <alignment vertical="center"/>
    </xf>
    <xf numFmtId="49" fontId="4" fillId="8" borderId="50" xfId="0" applyNumberFormat="1" applyFont="1" applyFill="1" applyBorder="1" applyAlignment="1">
      <alignment vertical="center"/>
    </xf>
    <xf numFmtId="164" fontId="4" fillId="8" borderId="51" xfId="2" applyFont="1" applyFill="1" applyBorder="1" applyAlignment="1">
      <alignment vertical="center"/>
    </xf>
    <xf numFmtId="164" fontId="4" fillId="8" borderId="52" xfId="2" applyFont="1" applyFill="1" applyBorder="1" applyAlignment="1">
      <alignment vertical="center"/>
    </xf>
    <xf numFmtId="0" fontId="4" fillId="7" borderId="19" xfId="0" applyFont="1" applyFill="1" applyBorder="1" applyAlignment="1">
      <alignment vertical="center"/>
    </xf>
    <xf numFmtId="167" fontId="4" fillId="2" borderId="19" xfId="0" applyNumberFormat="1" applyFont="1" applyFill="1" applyBorder="1" applyAlignment="1">
      <alignment vertical="center"/>
    </xf>
    <xf numFmtId="168" fontId="4" fillId="8" borderId="37" xfId="0" applyNumberFormat="1" applyFont="1" applyFill="1" applyBorder="1" applyAlignment="1">
      <alignment vertical="center"/>
    </xf>
    <xf numFmtId="167" fontId="7" fillId="2" borderId="43" xfId="0" applyNumberFormat="1" applyFont="1" applyFill="1" applyBorder="1" applyAlignment="1">
      <alignment vertical="center"/>
    </xf>
    <xf numFmtId="167" fontId="7" fillId="2" borderId="45" xfId="0" applyNumberFormat="1" applyFont="1" applyFill="1" applyBorder="1" applyAlignment="1">
      <alignment vertical="center"/>
    </xf>
    <xf numFmtId="167" fontId="7" fillId="2" borderId="48" xfId="0" applyNumberFormat="1" applyFont="1" applyFill="1" applyBorder="1" applyAlignment="1">
      <alignment vertical="center"/>
    </xf>
    <xf numFmtId="0" fontId="2" fillId="0" borderId="53" xfId="0" applyFont="1" applyFill="1" applyBorder="1"/>
    <xf numFmtId="0" fontId="2" fillId="0" borderId="53" xfId="0" applyFont="1" applyFill="1" applyBorder="1" applyAlignment="1">
      <alignment horizontal="center"/>
    </xf>
    <xf numFmtId="169" fontId="3" fillId="0" borderId="58" xfId="1" applyNumberFormat="1" applyFont="1" applyFill="1" applyBorder="1" applyAlignment="1">
      <alignment horizontal="center" wrapText="1"/>
    </xf>
    <xf numFmtId="169" fontId="2" fillId="0" borderId="58" xfId="1" applyNumberFormat="1" applyFont="1" applyFill="1" applyBorder="1" applyAlignment="1">
      <alignment wrapText="1"/>
    </xf>
    <xf numFmtId="0" fontId="9" fillId="0" borderId="53" xfId="0" applyFont="1" applyFill="1" applyBorder="1"/>
    <xf numFmtId="170" fontId="2" fillId="0" borderId="53" xfId="3" applyNumberFormat="1" applyFont="1" applyFill="1" applyBorder="1"/>
    <xf numFmtId="3" fontId="2" fillId="0" borderId="53" xfId="0" applyNumberFormat="1" applyFont="1" applyFill="1" applyBorder="1" applyAlignment="1">
      <alignment horizontal="center"/>
    </xf>
    <xf numFmtId="49" fontId="11" fillId="9" borderId="38" xfId="0" applyNumberFormat="1" applyFont="1" applyFill="1" applyBorder="1" applyAlignment="1">
      <alignment vertical="center"/>
    </xf>
    <xf numFmtId="0" fontId="4" fillId="9" borderId="39" xfId="0" applyFont="1" applyFill="1" applyBorder="1" applyAlignment="1">
      <alignment vertical="center"/>
    </xf>
    <xf numFmtId="49" fontId="3" fillId="2" borderId="5" xfId="0" applyNumberFormat="1" applyFont="1" applyFill="1" applyBorder="1" applyAlignment="1">
      <alignment wrapText="1"/>
    </xf>
    <xf numFmtId="0" fontId="3" fillId="2" borderId="57" xfId="0" applyFont="1" applyFill="1" applyBorder="1" applyAlignment="1">
      <alignment wrapText="1"/>
    </xf>
    <xf numFmtId="49" fontId="5" fillId="3" borderId="65" xfId="0" applyNumberFormat="1" applyFont="1" applyFill="1" applyBorder="1" applyAlignment="1">
      <alignment wrapText="1"/>
    </xf>
    <xf numFmtId="0" fontId="5" fillId="4" borderId="57" xfId="0" applyFont="1" applyFill="1" applyBorder="1" applyAlignment="1">
      <alignment wrapText="1"/>
    </xf>
    <xf numFmtId="49" fontId="3" fillId="2" borderId="5" xfId="0" applyNumberFormat="1" applyFont="1" applyFill="1" applyBorder="1"/>
    <xf numFmtId="0" fontId="3" fillId="2" borderId="57" xfId="0" applyFont="1" applyFill="1" applyBorder="1"/>
    <xf numFmtId="49" fontId="8" fillId="3" borderId="5" xfId="0" applyNumberFormat="1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/>
    </xf>
    <xf numFmtId="0" fontId="3" fillId="0" borderId="53" xfId="0" applyFont="1" applyBorder="1" applyAlignment="1">
      <alignment horizontal="left" vertical="center" wrapText="1"/>
    </xf>
    <xf numFmtId="0" fontId="0" fillId="0" borderId="53" xfId="0" applyBorder="1" applyAlignment="1">
      <alignment wrapText="1"/>
    </xf>
    <xf numFmtId="14" fontId="3" fillId="0" borderId="53" xfId="0" applyNumberFormat="1" applyFont="1" applyBorder="1" applyAlignment="1">
      <alignment horizontal="left" vertical="center" wrapText="1"/>
    </xf>
    <xf numFmtId="14" fontId="0" fillId="0" borderId="53" xfId="0" applyNumberFormat="1" applyBorder="1" applyAlignment="1">
      <alignment wrapText="1"/>
    </xf>
  </cellXfs>
  <cellStyles count="4">
    <cellStyle name="Millares" xfId="1" builtinId="3"/>
    <cellStyle name="Millares [0]" xfId="2" builtinId="6"/>
    <cellStyle name="Moneda" xfId="3" builtinId="4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2900" y="190500"/>
          <a:ext cx="660400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R99"/>
  <sheetViews>
    <sheetView showGridLines="0" tabSelected="1" topLeftCell="A2" zoomScaleNormal="100" workbookViewId="0">
      <selection activeCell="N30" sqref="N30"/>
    </sheetView>
  </sheetViews>
  <sheetFormatPr baseColWidth="10" defaultColWidth="10.83203125" defaultRowHeight="11.25" customHeight="1" x14ac:dyDescent="0.15"/>
  <cols>
    <col min="1" max="1" width="4.5" style="32" customWidth="1"/>
    <col min="2" max="2" width="18.5" style="32" customWidth="1"/>
    <col min="3" max="3" width="16.83203125" style="32" customWidth="1"/>
    <col min="4" max="4" width="9.5" style="32" customWidth="1"/>
    <col min="5" max="5" width="14.5" style="32" customWidth="1"/>
    <col min="6" max="6" width="9.83203125" style="32" customWidth="1"/>
    <col min="7" max="7" width="17.5" style="32" customWidth="1"/>
    <col min="8" max="252" width="10.83203125" style="32" customWidth="1"/>
    <col min="253" max="16384" width="10.83203125" style="33"/>
  </cols>
  <sheetData>
    <row r="1" spans="1:7" ht="15" customHeight="1" x14ac:dyDescent="0.15">
      <c r="A1" s="31"/>
      <c r="B1" s="31"/>
      <c r="C1" s="31"/>
      <c r="D1" s="31"/>
      <c r="E1" s="31"/>
      <c r="F1" s="31"/>
      <c r="G1" s="31"/>
    </row>
    <row r="2" spans="1:7" ht="15" customHeight="1" x14ac:dyDescent="0.15">
      <c r="A2" s="31"/>
      <c r="B2" s="31"/>
      <c r="C2" s="31"/>
      <c r="D2" s="31"/>
      <c r="E2" s="31"/>
      <c r="F2" s="31"/>
      <c r="G2" s="31"/>
    </row>
    <row r="3" spans="1:7" ht="15" customHeight="1" x14ac:dyDescent="0.15">
      <c r="A3" s="31"/>
      <c r="B3" s="31"/>
      <c r="C3" s="31"/>
      <c r="D3" s="31"/>
      <c r="E3" s="31"/>
      <c r="F3" s="31"/>
      <c r="G3" s="31"/>
    </row>
    <row r="4" spans="1:7" ht="15" customHeight="1" x14ac:dyDescent="0.15">
      <c r="A4" s="31"/>
      <c r="B4" s="31"/>
      <c r="C4" s="31"/>
      <c r="D4" s="31"/>
      <c r="E4" s="31"/>
      <c r="F4" s="31"/>
      <c r="G4" s="31"/>
    </row>
    <row r="5" spans="1:7" ht="15" customHeight="1" x14ac:dyDescent="0.15">
      <c r="A5" s="31"/>
      <c r="B5" s="31"/>
      <c r="C5" s="31"/>
      <c r="D5" s="31"/>
      <c r="E5" s="31"/>
      <c r="F5" s="31"/>
      <c r="G5" s="31"/>
    </row>
    <row r="6" spans="1:7" ht="15" customHeight="1" x14ac:dyDescent="0.15">
      <c r="A6" s="31"/>
      <c r="B6" s="31"/>
      <c r="C6" s="31"/>
      <c r="D6" s="31"/>
      <c r="E6" s="31"/>
      <c r="F6" s="31"/>
      <c r="G6" s="31"/>
    </row>
    <row r="7" spans="1:7" ht="15" customHeight="1" x14ac:dyDescent="0.15">
      <c r="A7" s="31"/>
      <c r="B7" s="31"/>
      <c r="C7" s="31"/>
      <c r="D7" s="31"/>
      <c r="E7" s="31"/>
      <c r="F7" s="31"/>
      <c r="G7" s="31"/>
    </row>
    <row r="8" spans="1:7" ht="15" customHeight="1" x14ac:dyDescent="0.15">
      <c r="A8" s="31"/>
      <c r="B8" s="34"/>
      <c r="C8" s="35"/>
      <c r="D8" s="35"/>
      <c r="E8" s="36"/>
      <c r="F8" s="36"/>
      <c r="G8" s="35"/>
    </row>
    <row r="9" spans="1:7" ht="24" customHeight="1" x14ac:dyDescent="0.2">
      <c r="A9" s="37"/>
      <c r="B9" s="38" t="s">
        <v>0</v>
      </c>
      <c r="C9" s="149" t="s">
        <v>74</v>
      </c>
      <c r="D9" s="150"/>
      <c r="E9" s="143" t="s">
        <v>111</v>
      </c>
      <c r="F9" s="144"/>
      <c r="G9" s="3">
        <v>120000</v>
      </c>
    </row>
    <row r="10" spans="1:7" ht="15" customHeight="1" x14ac:dyDescent="0.2">
      <c r="A10" s="37"/>
      <c r="B10" s="18" t="s">
        <v>1</v>
      </c>
      <c r="C10" s="149" t="s">
        <v>72</v>
      </c>
      <c r="D10" s="150"/>
      <c r="E10" s="141" t="s">
        <v>2</v>
      </c>
      <c r="F10" s="142"/>
      <c r="G10" s="4" t="s">
        <v>64</v>
      </c>
    </row>
    <row r="11" spans="1:7" ht="14.25" customHeight="1" x14ac:dyDescent="0.2">
      <c r="A11" s="37"/>
      <c r="B11" s="18" t="s">
        <v>3</v>
      </c>
      <c r="C11" s="149" t="s">
        <v>59</v>
      </c>
      <c r="D11" s="150"/>
      <c r="E11" s="141" t="s">
        <v>60</v>
      </c>
      <c r="F11" s="142"/>
      <c r="G11" s="5">
        <v>350</v>
      </c>
    </row>
    <row r="12" spans="1:7" ht="15.75" customHeight="1" x14ac:dyDescent="0.2">
      <c r="A12" s="37"/>
      <c r="B12" s="18" t="s">
        <v>4</v>
      </c>
      <c r="C12" s="149" t="s">
        <v>56</v>
      </c>
      <c r="D12" s="150"/>
      <c r="E12" s="19" t="s">
        <v>5</v>
      </c>
      <c r="F12" s="20"/>
      <c r="G12" s="5">
        <f>(G11*G9)*1.19</f>
        <v>49980000</v>
      </c>
    </row>
    <row r="13" spans="1:7" ht="14.25" customHeight="1" x14ac:dyDescent="0.2">
      <c r="A13" s="37"/>
      <c r="B13" s="18" t="s">
        <v>6</v>
      </c>
      <c r="C13" s="149" t="s">
        <v>62</v>
      </c>
      <c r="D13" s="150"/>
      <c r="E13" s="141" t="s">
        <v>7</v>
      </c>
      <c r="F13" s="142"/>
      <c r="G13" s="6" t="s">
        <v>57</v>
      </c>
    </row>
    <row r="14" spans="1:7" ht="17.25" customHeight="1" x14ac:dyDescent="0.2">
      <c r="A14" s="37"/>
      <c r="B14" s="18" t="s">
        <v>8</v>
      </c>
      <c r="C14" s="149" t="s">
        <v>63</v>
      </c>
      <c r="D14" s="150"/>
      <c r="E14" s="141" t="s">
        <v>9</v>
      </c>
      <c r="F14" s="142"/>
      <c r="G14" s="7" t="s">
        <v>73</v>
      </c>
    </row>
    <row r="15" spans="1:7" ht="16.5" customHeight="1" x14ac:dyDescent="0.2">
      <c r="A15" s="37"/>
      <c r="B15" s="18" t="s">
        <v>10</v>
      </c>
      <c r="C15" s="151">
        <v>45016</v>
      </c>
      <c r="D15" s="152"/>
      <c r="E15" s="145" t="s">
        <v>11</v>
      </c>
      <c r="F15" s="146"/>
      <c r="G15" s="6" t="s">
        <v>112</v>
      </c>
    </row>
    <row r="16" spans="1:7" ht="12" customHeight="1" x14ac:dyDescent="0.15">
      <c r="A16" s="31"/>
      <c r="B16" s="39"/>
      <c r="C16" s="40"/>
      <c r="D16" s="36"/>
      <c r="E16" s="41"/>
      <c r="F16" s="41"/>
      <c r="G16" s="42"/>
    </row>
    <row r="17" spans="1:7" ht="12" customHeight="1" x14ac:dyDescent="0.15">
      <c r="A17" s="43"/>
      <c r="B17" s="147" t="s">
        <v>12</v>
      </c>
      <c r="C17" s="148"/>
      <c r="D17" s="148"/>
      <c r="E17" s="148"/>
      <c r="F17" s="148"/>
      <c r="G17" s="148"/>
    </row>
    <row r="18" spans="1:7" ht="12" customHeight="1" x14ac:dyDescent="0.15">
      <c r="A18" s="31"/>
      <c r="B18" s="44"/>
      <c r="C18" s="45"/>
      <c r="D18" s="45"/>
      <c r="E18" s="45"/>
      <c r="F18" s="46"/>
      <c r="G18" s="46"/>
    </row>
    <row r="19" spans="1:7" ht="12" customHeight="1" x14ac:dyDescent="0.15">
      <c r="A19" s="37"/>
      <c r="B19" s="47" t="s">
        <v>13</v>
      </c>
      <c r="C19" s="48"/>
      <c r="D19" s="49"/>
      <c r="E19" s="49"/>
      <c r="F19" s="49"/>
      <c r="G19" s="49"/>
    </row>
    <row r="20" spans="1:7" ht="24" customHeight="1" x14ac:dyDescent="0.15">
      <c r="A20" s="43"/>
      <c r="B20" s="50" t="s">
        <v>14</v>
      </c>
      <c r="C20" s="50" t="s">
        <v>15</v>
      </c>
      <c r="D20" s="50" t="s">
        <v>16</v>
      </c>
      <c r="E20" s="50" t="s">
        <v>17</v>
      </c>
      <c r="F20" s="50" t="s">
        <v>18</v>
      </c>
      <c r="G20" s="50" t="s">
        <v>19</v>
      </c>
    </row>
    <row r="21" spans="1:7" ht="15" customHeight="1" x14ac:dyDescent="0.15">
      <c r="A21" s="51"/>
      <c r="B21" s="52" t="s">
        <v>75</v>
      </c>
      <c r="C21" s="53" t="s">
        <v>20</v>
      </c>
      <c r="D21" s="53">
        <v>40</v>
      </c>
      <c r="E21" s="53" t="s">
        <v>84</v>
      </c>
      <c r="F21" s="15">
        <v>25000</v>
      </c>
      <c r="G21" s="1">
        <f t="shared" ref="G21:G31" si="0">F21*D21</f>
        <v>1000000</v>
      </c>
    </row>
    <row r="22" spans="1:7" ht="11.25" customHeight="1" x14ac:dyDescent="0.15">
      <c r="A22" s="51"/>
      <c r="B22" s="52" t="s">
        <v>65</v>
      </c>
      <c r="C22" s="53" t="s">
        <v>20</v>
      </c>
      <c r="D22" s="53">
        <v>40</v>
      </c>
      <c r="E22" s="53" t="s">
        <v>85</v>
      </c>
      <c r="F22" s="15">
        <v>25000</v>
      </c>
      <c r="G22" s="1">
        <f t="shared" si="0"/>
        <v>1000000</v>
      </c>
    </row>
    <row r="23" spans="1:7" ht="11.25" customHeight="1" x14ac:dyDescent="0.15">
      <c r="A23" s="51"/>
      <c r="B23" s="52" t="s">
        <v>76</v>
      </c>
      <c r="C23" s="53" t="s">
        <v>20</v>
      </c>
      <c r="D23" s="53">
        <v>40</v>
      </c>
      <c r="E23" s="53" t="s">
        <v>87</v>
      </c>
      <c r="F23" s="15">
        <v>25000</v>
      </c>
      <c r="G23" s="1">
        <f t="shared" si="0"/>
        <v>1000000</v>
      </c>
    </row>
    <row r="24" spans="1:7" ht="11.25" customHeight="1" x14ac:dyDescent="0.15">
      <c r="A24" s="51"/>
      <c r="B24" s="52" t="s">
        <v>77</v>
      </c>
      <c r="C24" s="53" t="s">
        <v>20</v>
      </c>
      <c r="D24" s="53">
        <v>40</v>
      </c>
      <c r="E24" s="53" t="s">
        <v>88</v>
      </c>
      <c r="F24" s="15">
        <v>25000</v>
      </c>
      <c r="G24" s="1">
        <f t="shared" si="0"/>
        <v>1000000</v>
      </c>
    </row>
    <row r="25" spans="1:7" ht="11.25" customHeight="1" x14ac:dyDescent="0.15">
      <c r="A25" s="51"/>
      <c r="B25" s="52" t="s">
        <v>78</v>
      </c>
      <c r="C25" s="53" t="s">
        <v>20</v>
      </c>
      <c r="D25" s="53">
        <v>40</v>
      </c>
      <c r="E25" s="53" t="s">
        <v>89</v>
      </c>
      <c r="F25" s="15">
        <v>25000</v>
      </c>
      <c r="G25" s="1">
        <f t="shared" si="0"/>
        <v>1000000</v>
      </c>
    </row>
    <row r="26" spans="1:7" ht="11.25" customHeight="1" x14ac:dyDescent="0.15">
      <c r="A26" s="51"/>
      <c r="B26" s="52" t="s">
        <v>79</v>
      </c>
      <c r="C26" s="53" t="s">
        <v>20</v>
      </c>
      <c r="D26" s="53">
        <v>10</v>
      </c>
      <c r="E26" s="53" t="s">
        <v>90</v>
      </c>
      <c r="F26" s="15">
        <v>25000</v>
      </c>
      <c r="G26" s="1">
        <f t="shared" si="0"/>
        <v>250000</v>
      </c>
    </row>
    <row r="27" spans="1:7" ht="11.25" customHeight="1" x14ac:dyDescent="0.15">
      <c r="A27" s="51"/>
      <c r="B27" s="52" t="s">
        <v>80</v>
      </c>
      <c r="C27" s="53" t="s">
        <v>20</v>
      </c>
      <c r="D27" s="53">
        <v>5</v>
      </c>
      <c r="E27" s="53" t="s">
        <v>90</v>
      </c>
      <c r="F27" s="15">
        <v>25000</v>
      </c>
      <c r="G27" s="1">
        <f t="shared" si="0"/>
        <v>125000</v>
      </c>
    </row>
    <row r="28" spans="1:7" ht="11.25" customHeight="1" x14ac:dyDescent="0.15">
      <c r="A28" s="51"/>
      <c r="B28" s="52" t="s">
        <v>81</v>
      </c>
      <c r="C28" s="53" t="s">
        <v>20</v>
      </c>
      <c r="D28" s="53">
        <v>12</v>
      </c>
      <c r="E28" s="53" t="s">
        <v>87</v>
      </c>
      <c r="F28" s="15">
        <v>25000</v>
      </c>
      <c r="G28" s="1">
        <f t="shared" si="0"/>
        <v>300000</v>
      </c>
    </row>
    <row r="29" spans="1:7" ht="11.25" customHeight="1" x14ac:dyDescent="0.15">
      <c r="A29" s="51"/>
      <c r="B29" s="52" t="s">
        <v>82</v>
      </c>
      <c r="C29" s="53" t="s">
        <v>20</v>
      </c>
      <c r="D29" s="53">
        <v>15</v>
      </c>
      <c r="E29" s="53" t="s">
        <v>91</v>
      </c>
      <c r="F29" s="15">
        <v>25000</v>
      </c>
      <c r="G29" s="1">
        <f t="shared" si="0"/>
        <v>375000</v>
      </c>
    </row>
    <row r="30" spans="1:7" ht="11.25" customHeight="1" x14ac:dyDescent="0.15">
      <c r="A30" s="51"/>
      <c r="B30" s="52" t="s">
        <v>83</v>
      </c>
      <c r="C30" s="53" t="s">
        <v>20</v>
      </c>
      <c r="D30" s="53">
        <v>100</v>
      </c>
      <c r="E30" s="53" t="s">
        <v>92</v>
      </c>
      <c r="F30" s="15">
        <v>25000</v>
      </c>
      <c r="G30" s="1">
        <f t="shared" si="0"/>
        <v>2500000</v>
      </c>
    </row>
    <row r="31" spans="1:7" ht="11.25" customHeight="1" x14ac:dyDescent="0.15">
      <c r="A31" s="51"/>
      <c r="B31" s="52" t="s">
        <v>61</v>
      </c>
      <c r="C31" s="53" t="s">
        <v>20</v>
      </c>
      <c r="D31" s="53">
        <v>100</v>
      </c>
      <c r="E31" s="53" t="s">
        <v>92</v>
      </c>
      <c r="F31" s="15">
        <v>25000</v>
      </c>
      <c r="G31" s="1">
        <f t="shared" si="0"/>
        <v>2500000</v>
      </c>
    </row>
    <row r="32" spans="1:7" ht="12.75" customHeight="1" x14ac:dyDescent="0.15">
      <c r="A32" s="43"/>
      <c r="B32" s="21" t="s">
        <v>21</v>
      </c>
      <c r="C32" s="22"/>
      <c r="D32" s="22"/>
      <c r="E32" s="22"/>
      <c r="F32" s="23"/>
      <c r="G32" s="24">
        <f>SUM(G21:G31)</f>
        <v>11050000</v>
      </c>
    </row>
    <row r="33" spans="1:7" ht="12" customHeight="1" x14ac:dyDescent="0.15">
      <c r="A33" s="31"/>
      <c r="B33" s="44"/>
      <c r="C33" s="46"/>
      <c r="D33" s="46"/>
      <c r="E33" s="46"/>
      <c r="F33" s="54"/>
      <c r="G33" s="54"/>
    </row>
    <row r="34" spans="1:7" ht="12" customHeight="1" x14ac:dyDescent="0.15">
      <c r="A34" s="37"/>
      <c r="B34" s="55" t="s">
        <v>22</v>
      </c>
      <c r="C34" s="56"/>
      <c r="D34" s="57"/>
      <c r="E34" s="57"/>
      <c r="F34" s="58"/>
      <c r="G34" s="58"/>
    </row>
    <row r="35" spans="1:7" ht="24" customHeight="1" x14ac:dyDescent="0.15">
      <c r="A35" s="37"/>
      <c r="B35" s="59" t="s">
        <v>14</v>
      </c>
      <c r="C35" s="60" t="s">
        <v>15</v>
      </c>
      <c r="D35" s="60" t="s">
        <v>16</v>
      </c>
      <c r="E35" s="59" t="s">
        <v>17</v>
      </c>
      <c r="F35" s="60" t="s">
        <v>18</v>
      </c>
      <c r="G35" s="59" t="s">
        <v>19</v>
      </c>
    </row>
    <row r="36" spans="1:7" ht="12" customHeight="1" x14ac:dyDescent="0.15">
      <c r="A36" s="51"/>
      <c r="B36" s="8"/>
      <c r="C36" s="9"/>
      <c r="D36" s="9"/>
      <c r="E36" s="10"/>
      <c r="F36" s="11"/>
      <c r="G36" s="2">
        <f>F36*D36</f>
        <v>0</v>
      </c>
    </row>
    <row r="37" spans="1:7" ht="12" customHeight="1" x14ac:dyDescent="0.15">
      <c r="A37" s="37"/>
      <c r="B37" s="25" t="s">
        <v>23</v>
      </c>
      <c r="C37" s="26"/>
      <c r="D37" s="26"/>
      <c r="E37" s="26"/>
      <c r="F37" s="27"/>
      <c r="G37" s="28">
        <f>SUM(G36:G36)</f>
        <v>0</v>
      </c>
    </row>
    <row r="38" spans="1:7" ht="12" customHeight="1" x14ac:dyDescent="0.15">
      <c r="A38" s="31"/>
      <c r="B38" s="61"/>
      <c r="C38" s="62"/>
      <c r="D38" s="62"/>
      <c r="E38" s="62"/>
      <c r="F38" s="63"/>
      <c r="G38" s="63"/>
    </row>
    <row r="39" spans="1:7" ht="12" customHeight="1" x14ac:dyDescent="0.15">
      <c r="A39" s="37"/>
      <c r="B39" s="55" t="s">
        <v>24</v>
      </c>
      <c r="C39" s="56"/>
      <c r="D39" s="57"/>
      <c r="E39" s="57"/>
      <c r="F39" s="58"/>
      <c r="G39" s="58"/>
    </row>
    <row r="40" spans="1:7" ht="24" customHeight="1" x14ac:dyDescent="0.15">
      <c r="A40" s="37"/>
      <c r="B40" s="59" t="s">
        <v>14</v>
      </c>
      <c r="C40" s="60" t="s">
        <v>15</v>
      </c>
      <c r="D40" s="60" t="s">
        <v>116</v>
      </c>
      <c r="E40" s="59" t="s">
        <v>17</v>
      </c>
      <c r="F40" s="60" t="s">
        <v>18</v>
      </c>
      <c r="G40" s="59" t="s">
        <v>19</v>
      </c>
    </row>
    <row r="41" spans="1:7" ht="12.75" customHeight="1" x14ac:dyDescent="0.15">
      <c r="A41" s="43"/>
      <c r="B41" s="132" t="s">
        <v>93</v>
      </c>
      <c r="C41" s="133" t="s">
        <v>25</v>
      </c>
      <c r="D41" s="133">
        <v>0.4</v>
      </c>
      <c r="E41" s="133" t="s">
        <v>84</v>
      </c>
      <c r="F41" s="134">
        <v>160000</v>
      </c>
      <c r="G41" s="135">
        <f t="shared" ref="G41:G43" si="1">((F41*D41)*0.19)+(F41*D41)</f>
        <v>76160</v>
      </c>
    </row>
    <row r="42" spans="1:7" ht="12.75" customHeight="1" x14ac:dyDescent="0.15">
      <c r="A42" s="43"/>
      <c r="B42" s="132" t="s">
        <v>94</v>
      </c>
      <c r="C42" s="133" t="s">
        <v>25</v>
      </c>
      <c r="D42" s="133">
        <v>0.4</v>
      </c>
      <c r="E42" s="133" t="s">
        <v>84</v>
      </c>
      <c r="F42" s="134">
        <v>160000</v>
      </c>
      <c r="G42" s="135">
        <f t="shared" si="1"/>
        <v>76160</v>
      </c>
    </row>
    <row r="43" spans="1:7" ht="12.75" customHeight="1" x14ac:dyDescent="0.15">
      <c r="A43" s="43"/>
      <c r="B43" s="132" t="s">
        <v>95</v>
      </c>
      <c r="C43" s="133" t="s">
        <v>25</v>
      </c>
      <c r="D43" s="133">
        <v>0.4</v>
      </c>
      <c r="E43" s="133" t="s">
        <v>84</v>
      </c>
      <c r="F43" s="134">
        <v>160000</v>
      </c>
      <c r="G43" s="135">
        <f t="shared" si="1"/>
        <v>76160</v>
      </c>
    </row>
    <row r="44" spans="1:7" ht="12.75" customHeight="1" x14ac:dyDescent="0.15">
      <c r="A44" s="37"/>
      <c r="B44" s="25" t="s">
        <v>26</v>
      </c>
      <c r="C44" s="26"/>
      <c r="D44" s="26"/>
      <c r="E44" s="26"/>
      <c r="F44" s="27"/>
      <c r="G44" s="28">
        <f>SUM(G41:G43)</f>
        <v>228480</v>
      </c>
    </row>
    <row r="45" spans="1:7" ht="12" customHeight="1" x14ac:dyDescent="0.15">
      <c r="A45" s="31"/>
      <c r="B45" s="61"/>
      <c r="C45" s="62"/>
      <c r="D45" s="62"/>
      <c r="E45" s="62"/>
      <c r="F45" s="63"/>
      <c r="G45" s="63"/>
    </row>
    <row r="46" spans="1:7" ht="12" customHeight="1" x14ac:dyDescent="0.15">
      <c r="A46" s="37"/>
      <c r="B46" s="64" t="s">
        <v>27</v>
      </c>
      <c r="C46" s="65"/>
      <c r="D46" s="66"/>
      <c r="E46" s="66"/>
      <c r="F46" s="67"/>
      <c r="G46" s="67"/>
    </row>
    <row r="47" spans="1:7" ht="24" customHeight="1" x14ac:dyDescent="0.15">
      <c r="A47" s="51"/>
      <c r="B47" s="68" t="s">
        <v>28</v>
      </c>
      <c r="C47" s="68" t="s">
        <v>29</v>
      </c>
      <c r="D47" s="68" t="s">
        <v>30</v>
      </c>
      <c r="E47" s="68" t="s">
        <v>17</v>
      </c>
      <c r="F47" s="68" t="s">
        <v>18</v>
      </c>
      <c r="G47" s="68" t="s">
        <v>19</v>
      </c>
    </row>
    <row r="48" spans="1:7" ht="12.75" customHeight="1" x14ac:dyDescent="0.15">
      <c r="A48" s="43"/>
      <c r="B48" s="136" t="s">
        <v>96</v>
      </c>
      <c r="C48" s="133" t="s">
        <v>97</v>
      </c>
      <c r="D48" s="133">
        <v>20000</v>
      </c>
      <c r="E48" s="133" t="s">
        <v>98</v>
      </c>
      <c r="F48" s="137">
        <v>312</v>
      </c>
      <c r="G48" s="29">
        <f t="shared" ref="G48:G61" si="2">((F48*D48)*0.19)+(F48*D48)</f>
        <v>7425600</v>
      </c>
    </row>
    <row r="49" spans="1:7" ht="12.75" customHeight="1" x14ac:dyDescent="0.15">
      <c r="A49" s="43"/>
      <c r="B49" s="136" t="s">
        <v>58</v>
      </c>
      <c r="C49" s="133"/>
      <c r="D49" s="133"/>
      <c r="E49" s="133"/>
      <c r="F49" s="137"/>
      <c r="G49" s="29"/>
    </row>
    <row r="50" spans="1:7" ht="12.75" customHeight="1" x14ac:dyDescent="0.15">
      <c r="A50" s="43"/>
      <c r="B50" s="132" t="s">
        <v>100</v>
      </c>
      <c r="C50" s="133" t="s">
        <v>99</v>
      </c>
      <c r="D50" s="133">
        <v>27</v>
      </c>
      <c r="E50" s="133" t="s">
        <v>101</v>
      </c>
      <c r="F50" s="137">
        <v>52800</v>
      </c>
      <c r="G50" s="29">
        <f t="shared" si="2"/>
        <v>1696464</v>
      </c>
    </row>
    <row r="51" spans="1:7" ht="12.75" customHeight="1" x14ac:dyDescent="0.15">
      <c r="A51" s="43"/>
      <c r="B51" s="132" t="s">
        <v>102</v>
      </c>
      <c r="C51" s="133" t="s">
        <v>99</v>
      </c>
      <c r="D51" s="138">
        <v>40</v>
      </c>
      <c r="E51" s="133" t="s">
        <v>101</v>
      </c>
      <c r="F51" s="137">
        <v>61200</v>
      </c>
      <c r="G51" s="29">
        <f t="shared" si="2"/>
        <v>2913120</v>
      </c>
    </row>
    <row r="52" spans="1:7" ht="12.75" customHeight="1" x14ac:dyDescent="0.15">
      <c r="A52" s="43"/>
      <c r="B52" s="132" t="s">
        <v>103</v>
      </c>
      <c r="C52" s="133" t="s">
        <v>121</v>
      </c>
      <c r="D52" s="133">
        <v>10</v>
      </c>
      <c r="E52" s="133" t="s">
        <v>101</v>
      </c>
      <c r="F52" s="137">
        <v>76800</v>
      </c>
      <c r="G52" s="29">
        <f t="shared" si="2"/>
        <v>913920</v>
      </c>
    </row>
    <row r="53" spans="1:7" ht="12.75" customHeight="1" x14ac:dyDescent="0.15">
      <c r="A53" s="43"/>
      <c r="B53" s="136" t="s">
        <v>67</v>
      </c>
      <c r="C53" s="133"/>
      <c r="D53" s="133"/>
      <c r="E53" s="133"/>
      <c r="F53" s="137"/>
      <c r="G53" s="29"/>
    </row>
    <row r="54" spans="1:7" ht="12.75" customHeight="1" x14ac:dyDescent="0.15">
      <c r="A54" s="43"/>
      <c r="B54" s="132" t="s">
        <v>117</v>
      </c>
      <c r="C54" s="133" t="s">
        <v>99</v>
      </c>
      <c r="D54" s="133">
        <v>3</v>
      </c>
      <c r="E54" s="133" t="s">
        <v>101</v>
      </c>
      <c r="F54" s="137">
        <v>60000</v>
      </c>
      <c r="G54" s="29">
        <f t="shared" si="2"/>
        <v>214200</v>
      </c>
    </row>
    <row r="55" spans="1:7" ht="12.75" customHeight="1" x14ac:dyDescent="0.15">
      <c r="A55" s="43"/>
      <c r="B55" s="132" t="s">
        <v>105</v>
      </c>
      <c r="C55" s="133" t="s">
        <v>104</v>
      </c>
      <c r="D55" s="133">
        <v>1</v>
      </c>
      <c r="E55" s="133" t="s">
        <v>101</v>
      </c>
      <c r="F55" s="137">
        <v>235200</v>
      </c>
      <c r="G55" s="29">
        <f t="shared" si="2"/>
        <v>279888</v>
      </c>
    </row>
    <row r="56" spans="1:7" ht="12.75" customHeight="1" x14ac:dyDescent="0.15">
      <c r="A56" s="43"/>
      <c r="B56" s="132" t="s">
        <v>118</v>
      </c>
      <c r="C56" s="133" t="s">
        <v>104</v>
      </c>
      <c r="D56" s="133">
        <v>1</v>
      </c>
      <c r="E56" s="133" t="s">
        <v>101</v>
      </c>
      <c r="F56" s="137">
        <v>276000</v>
      </c>
      <c r="G56" s="29">
        <f t="shared" si="2"/>
        <v>328440</v>
      </c>
    </row>
    <row r="57" spans="1:7" ht="12.75" customHeight="1" x14ac:dyDescent="0.15">
      <c r="A57" s="43"/>
      <c r="B57" s="136" t="s">
        <v>66</v>
      </c>
      <c r="C57" s="133"/>
      <c r="D57" s="133"/>
      <c r="E57" s="133"/>
      <c r="F57" s="137"/>
      <c r="G57" s="29">
        <f t="shared" si="2"/>
        <v>0</v>
      </c>
    </row>
    <row r="58" spans="1:7" ht="12.75" customHeight="1" x14ac:dyDescent="0.15">
      <c r="A58" s="43"/>
      <c r="B58" s="132" t="s">
        <v>119</v>
      </c>
      <c r="C58" s="133" t="s">
        <v>106</v>
      </c>
      <c r="D58" s="133">
        <v>1</v>
      </c>
      <c r="E58" s="133" t="s">
        <v>101</v>
      </c>
      <c r="F58" s="137">
        <v>136800</v>
      </c>
      <c r="G58" s="29">
        <f t="shared" si="2"/>
        <v>162792</v>
      </c>
    </row>
    <row r="59" spans="1:7" ht="12.75" customHeight="1" x14ac:dyDescent="0.15">
      <c r="A59" s="43"/>
      <c r="B59" s="132" t="s">
        <v>120</v>
      </c>
      <c r="C59" s="133" t="s">
        <v>106</v>
      </c>
      <c r="D59" s="133">
        <v>1</v>
      </c>
      <c r="E59" s="133" t="s">
        <v>101</v>
      </c>
      <c r="F59" s="137">
        <v>116400</v>
      </c>
      <c r="G59" s="29">
        <f t="shared" si="2"/>
        <v>138516</v>
      </c>
    </row>
    <row r="60" spans="1:7" ht="12.75" customHeight="1" x14ac:dyDescent="0.15">
      <c r="A60" s="43"/>
      <c r="B60" s="136" t="s">
        <v>107</v>
      </c>
      <c r="C60" s="133"/>
      <c r="D60" s="133"/>
      <c r="E60" s="133"/>
      <c r="F60" s="137"/>
      <c r="G60" s="29">
        <f t="shared" si="2"/>
        <v>0</v>
      </c>
    </row>
    <row r="61" spans="1:7" ht="12.75" customHeight="1" x14ac:dyDescent="0.15">
      <c r="A61" s="43"/>
      <c r="B61" s="132" t="s">
        <v>108</v>
      </c>
      <c r="C61" s="133" t="s">
        <v>106</v>
      </c>
      <c r="D61" s="133">
        <v>3</v>
      </c>
      <c r="E61" s="133" t="s">
        <v>86</v>
      </c>
      <c r="F61" s="137">
        <v>36000</v>
      </c>
      <c r="G61" s="29">
        <f t="shared" si="2"/>
        <v>128520</v>
      </c>
    </row>
    <row r="62" spans="1:7" ht="13.5" customHeight="1" x14ac:dyDescent="0.15">
      <c r="A62" s="37"/>
      <c r="B62" s="25" t="s">
        <v>31</v>
      </c>
      <c r="C62" s="26"/>
      <c r="D62" s="26"/>
      <c r="E62" s="26"/>
      <c r="F62" s="27"/>
      <c r="G62" s="28">
        <f>SUM(G48:G61)</f>
        <v>14201460</v>
      </c>
    </row>
    <row r="63" spans="1:7" ht="12" customHeight="1" x14ac:dyDescent="0.15">
      <c r="A63" s="31"/>
      <c r="B63" s="69"/>
      <c r="C63" s="69"/>
      <c r="D63" s="69"/>
      <c r="E63" s="70"/>
      <c r="F63" s="71"/>
      <c r="G63" s="71"/>
    </row>
    <row r="64" spans="1:7" ht="12" customHeight="1" x14ac:dyDescent="0.15">
      <c r="A64" s="51"/>
      <c r="B64" s="72" t="s">
        <v>32</v>
      </c>
      <c r="C64" s="73"/>
      <c r="D64" s="73"/>
      <c r="E64" s="73"/>
      <c r="F64" s="74"/>
      <c r="G64" s="74"/>
    </row>
    <row r="65" spans="1:7" ht="24" customHeight="1" x14ac:dyDescent="0.15">
      <c r="A65" s="51"/>
      <c r="B65" s="75" t="s">
        <v>33</v>
      </c>
      <c r="C65" s="68" t="s">
        <v>29</v>
      </c>
      <c r="D65" s="68" t="s">
        <v>30</v>
      </c>
      <c r="E65" s="75" t="s">
        <v>17</v>
      </c>
      <c r="F65" s="68" t="s">
        <v>18</v>
      </c>
      <c r="G65" s="75" t="s">
        <v>19</v>
      </c>
    </row>
    <row r="66" spans="1:7" ht="12.75" customHeight="1" x14ac:dyDescent="0.15">
      <c r="A66" s="51"/>
      <c r="B66" s="12" t="s">
        <v>68</v>
      </c>
      <c r="C66" s="13" t="s">
        <v>25</v>
      </c>
      <c r="D66" s="14">
        <v>6</v>
      </c>
      <c r="E66" s="14" t="s">
        <v>69</v>
      </c>
      <c r="F66" s="16">
        <v>25000</v>
      </c>
      <c r="G66" s="17">
        <f>F66*D66</f>
        <v>150000</v>
      </c>
    </row>
    <row r="67" spans="1:7" ht="12.75" customHeight="1" x14ac:dyDescent="0.15">
      <c r="A67" s="51"/>
      <c r="B67" s="12" t="s">
        <v>70</v>
      </c>
      <c r="C67" s="13" t="s">
        <v>71</v>
      </c>
      <c r="D67" s="12">
        <v>3000</v>
      </c>
      <c r="E67" s="14" t="s">
        <v>69</v>
      </c>
      <c r="F67" s="3">
        <v>312</v>
      </c>
      <c r="G67" s="3">
        <f>F67*D67</f>
        <v>936000</v>
      </c>
    </row>
    <row r="68" spans="1:7" ht="13.5" customHeight="1" x14ac:dyDescent="0.15">
      <c r="A68" s="51"/>
      <c r="B68" s="76" t="s">
        <v>34</v>
      </c>
      <c r="C68" s="77"/>
      <c r="D68" s="77"/>
      <c r="E68" s="77"/>
      <c r="F68" s="78"/>
      <c r="G68" s="79">
        <f>SUM(G66:G67)</f>
        <v>1086000</v>
      </c>
    </row>
    <row r="69" spans="1:7" ht="12" customHeight="1" x14ac:dyDescent="0.15">
      <c r="A69" s="31"/>
      <c r="B69" s="80"/>
      <c r="C69" s="80"/>
      <c r="D69" s="80"/>
      <c r="E69" s="80"/>
      <c r="F69" s="81"/>
      <c r="G69" s="81"/>
    </row>
    <row r="70" spans="1:7" ht="12" customHeight="1" x14ac:dyDescent="0.15">
      <c r="A70" s="51"/>
      <c r="B70" s="82" t="s">
        <v>35</v>
      </c>
      <c r="C70" s="83"/>
      <c r="D70" s="83"/>
      <c r="E70" s="83"/>
      <c r="F70" s="83"/>
      <c r="G70" s="84">
        <f>G32+G37+G44+G62+G68</f>
        <v>26565940</v>
      </c>
    </row>
    <row r="71" spans="1:7" ht="12" customHeight="1" x14ac:dyDescent="0.15">
      <c r="A71" s="51"/>
      <c r="B71" s="85" t="s">
        <v>36</v>
      </c>
      <c r="C71" s="86"/>
      <c r="D71" s="86"/>
      <c r="E71" s="86"/>
      <c r="F71" s="86"/>
      <c r="G71" s="87">
        <f>G70*0.05</f>
        <v>1328297</v>
      </c>
    </row>
    <row r="72" spans="1:7" ht="12" customHeight="1" x14ac:dyDescent="0.15">
      <c r="A72" s="51"/>
      <c r="B72" s="88" t="s">
        <v>37</v>
      </c>
      <c r="C72" s="89"/>
      <c r="D72" s="89"/>
      <c r="E72" s="89"/>
      <c r="F72" s="89"/>
      <c r="G72" s="90">
        <f>G71+G70</f>
        <v>27894237</v>
      </c>
    </row>
    <row r="73" spans="1:7" ht="12" customHeight="1" x14ac:dyDescent="0.15">
      <c r="A73" s="51"/>
      <c r="B73" s="85" t="s">
        <v>38</v>
      </c>
      <c r="C73" s="86"/>
      <c r="D73" s="86"/>
      <c r="E73" s="86"/>
      <c r="F73" s="86"/>
      <c r="G73" s="87">
        <f>G12</f>
        <v>49980000</v>
      </c>
    </row>
    <row r="74" spans="1:7" ht="12" customHeight="1" x14ac:dyDescent="0.15">
      <c r="A74" s="51"/>
      <c r="B74" s="91" t="s">
        <v>39</v>
      </c>
      <c r="C74" s="92"/>
      <c r="D74" s="92"/>
      <c r="E74" s="92"/>
      <c r="F74" s="92"/>
      <c r="G74" s="93">
        <f>G73-G72</f>
        <v>22085763</v>
      </c>
    </row>
    <row r="75" spans="1:7" ht="12" customHeight="1" x14ac:dyDescent="0.15">
      <c r="A75" s="51"/>
      <c r="B75" s="94" t="s">
        <v>109</v>
      </c>
      <c r="C75" s="95"/>
      <c r="D75" s="95"/>
      <c r="E75" s="95"/>
      <c r="F75" s="95"/>
      <c r="G75" s="96"/>
    </row>
    <row r="76" spans="1:7" ht="12.75" customHeight="1" thickBot="1" x14ac:dyDescent="0.2">
      <c r="A76" s="51"/>
      <c r="B76" s="97"/>
      <c r="C76" s="95"/>
      <c r="D76" s="95"/>
      <c r="E76" s="95"/>
      <c r="F76" s="95"/>
      <c r="G76" s="96"/>
    </row>
    <row r="77" spans="1:7" ht="12" customHeight="1" x14ac:dyDescent="0.15">
      <c r="A77" s="51"/>
      <c r="B77" s="98" t="s">
        <v>110</v>
      </c>
      <c r="C77" s="99"/>
      <c r="D77" s="99"/>
      <c r="E77" s="99"/>
      <c r="F77" s="99"/>
      <c r="G77" s="129"/>
    </row>
    <row r="78" spans="1:7" ht="12" customHeight="1" x14ac:dyDescent="0.15">
      <c r="A78" s="51"/>
      <c r="B78" s="100" t="s">
        <v>40</v>
      </c>
      <c r="C78" s="101"/>
      <c r="D78" s="101"/>
      <c r="E78" s="101"/>
      <c r="F78" s="101"/>
      <c r="G78" s="130"/>
    </row>
    <row r="79" spans="1:7" ht="12" customHeight="1" x14ac:dyDescent="0.15">
      <c r="A79" s="51"/>
      <c r="B79" s="100" t="s">
        <v>41</v>
      </c>
      <c r="C79" s="101"/>
      <c r="D79" s="101"/>
      <c r="E79" s="101"/>
      <c r="F79" s="101"/>
      <c r="G79" s="130"/>
    </row>
    <row r="80" spans="1:7" ht="12" customHeight="1" x14ac:dyDescent="0.15">
      <c r="A80" s="51"/>
      <c r="B80" s="100" t="s">
        <v>42</v>
      </c>
      <c r="C80" s="101"/>
      <c r="D80" s="101"/>
      <c r="E80" s="101"/>
      <c r="F80" s="101"/>
      <c r="G80" s="130"/>
    </row>
    <row r="81" spans="1:7" ht="12" customHeight="1" x14ac:dyDescent="0.15">
      <c r="A81" s="51"/>
      <c r="B81" s="100" t="s">
        <v>43</v>
      </c>
      <c r="C81" s="101"/>
      <c r="D81" s="101"/>
      <c r="E81" s="101"/>
      <c r="F81" s="101"/>
      <c r="G81" s="130"/>
    </row>
    <row r="82" spans="1:7" ht="12" customHeight="1" x14ac:dyDescent="0.15">
      <c r="A82" s="51"/>
      <c r="B82" s="100" t="s">
        <v>44</v>
      </c>
      <c r="C82" s="101"/>
      <c r="D82" s="101"/>
      <c r="E82" s="101"/>
      <c r="F82" s="101"/>
      <c r="G82" s="130"/>
    </row>
    <row r="83" spans="1:7" ht="12.75" customHeight="1" thickBot="1" x14ac:dyDescent="0.2">
      <c r="A83" s="51"/>
      <c r="B83" s="102" t="s">
        <v>45</v>
      </c>
      <c r="C83" s="103"/>
      <c r="D83" s="103"/>
      <c r="E83" s="103"/>
      <c r="F83" s="103"/>
      <c r="G83" s="131"/>
    </row>
    <row r="84" spans="1:7" ht="12.75" customHeight="1" x14ac:dyDescent="0.15">
      <c r="A84" s="51"/>
      <c r="B84" s="97"/>
      <c r="C84" s="101"/>
      <c r="D84" s="101"/>
      <c r="E84" s="101"/>
      <c r="F84" s="101"/>
      <c r="G84" s="96"/>
    </row>
    <row r="85" spans="1:7" ht="15" customHeight="1" thickBot="1" x14ac:dyDescent="0.2">
      <c r="A85" s="51"/>
      <c r="B85" s="139" t="s">
        <v>46</v>
      </c>
      <c r="C85" s="140"/>
      <c r="D85" s="104"/>
      <c r="E85" s="105"/>
      <c r="F85" s="105"/>
      <c r="G85" s="96"/>
    </row>
    <row r="86" spans="1:7" ht="12" customHeight="1" x14ac:dyDescent="0.15">
      <c r="A86" s="51"/>
      <c r="B86" s="106" t="s">
        <v>33</v>
      </c>
      <c r="C86" s="107" t="s">
        <v>47</v>
      </c>
      <c r="D86" s="108" t="s">
        <v>48</v>
      </c>
      <c r="E86" s="105"/>
      <c r="F86" s="105"/>
      <c r="G86" s="96"/>
    </row>
    <row r="87" spans="1:7" ht="12" customHeight="1" x14ac:dyDescent="0.15">
      <c r="A87" s="51"/>
      <c r="B87" s="109" t="s">
        <v>49</v>
      </c>
      <c r="C87" s="110">
        <f>+G32</f>
        <v>11050000</v>
      </c>
      <c r="D87" s="111">
        <f>(C87/C93)</f>
        <v>0.39613917383723385</v>
      </c>
      <c r="E87" s="105"/>
      <c r="F87" s="105"/>
      <c r="G87" s="96"/>
    </row>
    <row r="88" spans="1:7" ht="12" customHeight="1" x14ac:dyDescent="0.15">
      <c r="A88" s="51"/>
      <c r="B88" s="109" t="s">
        <v>50</v>
      </c>
      <c r="C88" s="110">
        <f>+G37</f>
        <v>0</v>
      </c>
      <c r="D88" s="111">
        <f>+C88/C93</f>
        <v>0</v>
      </c>
      <c r="E88" s="105"/>
      <c r="F88" s="105"/>
      <c r="G88" s="96"/>
    </row>
    <row r="89" spans="1:7" ht="12" customHeight="1" x14ac:dyDescent="0.15">
      <c r="A89" s="51"/>
      <c r="B89" s="109" t="s">
        <v>51</v>
      </c>
      <c r="C89" s="110">
        <f>+G44</f>
        <v>228480</v>
      </c>
      <c r="D89" s="111">
        <f>(C89/C93)</f>
        <v>8.1909392251883432E-3</v>
      </c>
      <c r="E89" s="105"/>
      <c r="F89" s="105"/>
      <c r="G89" s="96"/>
    </row>
    <row r="90" spans="1:7" ht="12" customHeight="1" x14ac:dyDescent="0.15">
      <c r="A90" s="51"/>
      <c r="B90" s="109" t="s">
        <v>28</v>
      </c>
      <c r="C90" s="110">
        <f>+G62</f>
        <v>14201460</v>
      </c>
      <c r="D90" s="111">
        <f>(C90/C93)</f>
        <v>0.50911806621561295</v>
      </c>
      <c r="E90" s="105"/>
      <c r="F90" s="105"/>
      <c r="G90" s="96"/>
    </row>
    <row r="91" spans="1:7" ht="12" customHeight="1" x14ac:dyDescent="0.15">
      <c r="A91" s="51"/>
      <c r="B91" s="109" t="s">
        <v>52</v>
      </c>
      <c r="C91" s="112">
        <f>+G68</f>
        <v>1086000</v>
      </c>
      <c r="D91" s="111">
        <f>(C91/C93)</f>
        <v>3.8932773102917283E-2</v>
      </c>
      <c r="E91" s="113"/>
      <c r="F91" s="113"/>
      <c r="G91" s="96"/>
    </row>
    <row r="92" spans="1:7" ht="12" customHeight="1" x14ac:dyDescent="0.15">
      <c r="A92" s="51"/>
      <c r="B92" s="109" t="s">
        <v>53</v>
      </c>
      <c r="C92" s="112">
        <f>+G71</f>
        <v>1328297</v>
      </c>
      <c r="D92" s="111">
        <f>(C92/C93)</f>
        <v>4.7619047619047616E-2</v>
      </c>
      <c r="E92" s="113"/>
      <c r="F92" s="113"/>
      <c r="G92" s="96"/>
    </row>
    <row r="93" spans="1:7" ht="12.75" customHeight="1" thickBot="1" x14ac:dyDescent="0.2">
      <c r="A93" s="51"/>
      <c r="B93" s="114" t="s">
        <v>54</v>
      </c>
      <c r="C93" s="115">
        <f>SUM(C87:C92)</f>
        <v>27894237</v>
      </c>
      <c r="D93" s="116">
        <f>SUM(D87:D92)</f>
        <v>1</v>
      </c>
      <c r="E93" s="113"/>
      <c r="F93" s="113"/>
      <c r="G93" s="96"/>
    </row>
    <row r="94" spans="1:7" ht="12" customHeight="1" x14ac:dyDescent="0.15">
      <c r="A94" s="51"/>
      <c r="B94" s="97"/>
      <c r="C94" s="95"/>
      <c r="D94" s="95"/>
      <c r="E94" s="95"/>
      <c r="F94" s="95"/>
      <c r="G94" s="96"/>
    </row>
    <row r="95" spans="1:7" ht="12.75" customHeight="1" x14ac:dyDescent="0.15">
      <c r="A95" s="51"/>
      <c r="B95" s="30"/>
      <c r="C95" s="95"/>
      <c r="D95" s="95"/>
      <c r="E95" s="95"/>
      <c r="F95" s="95"/>
      <c r="G95" s="96"/>
    </row>
    <row r="96" spans="1:7" ht="12" customHeight="1" thickBot="1" x14ac:dyDescent="0.2">
      <c r="A96" s="117"/>
      <c r="B96" s="118"/>
      <c r="C96" s="119" t="s">
        <v>114</v>
      </c>
      <c r="D96" s="120"/>
      <c r="E96" s="121"/>
      <c r="F96" s="122"/>
      <c r="G96" s="96"/>
    </row>
    <row r="97" spans="1:7" ht="12" customHeight="1" x14ac:dyDescent="0.15">
      <c r="A97" s="51"/>
      <c r="B97" s="123" t="s">
        <v>113</v>
      </c>
      <c r="C97" s="124">
        <v>80000</v>
      </c>
      <c r="D97" s="124">
        <v>100000</v>
      </c>
      <c r="E97" s="125">
        <v>120000</v>
      </c>
      <c r="F97" s="126"/>
      <c r="G97" s="127"/>
    </row>
    <row r="98" spans="1:7" ht="12.75" customHeight="1" thickBot="1" x14ac:dyDescent="0.2">
      <c r="A98" s="51"/>
      <c r="B98" s="114" t="s">
        <v>115</v>
      </c>
      <c r="C98" s="115">
        <f>+G72/C97</f>
        <v>348.67796249999998</v>
      </c>
      <c r="D98" s="115">
        <f>+G72/D97</f>
        <v>278.94236999999998</v>
      </c>
      <c r="E98" s="128">
        <f>+G72/E97</f>
        <v>232.451975</v>
      </c>
      <c r="F98" s="126"/>
      <c r="G98" s="127"/>
    </row>
    <row r="99" spans="1:7" ht="15.5" customHeight="1" x14ac:dyDescent="0.15">
      <c r="A99" s="51"/>
      <c r="B99" s="94" t="s">
        <v>55</v>
      </c>
      <c r="C99" s="101"/>
      <c r="D99" s="101"/>
      <c r="E99" s="101"/>
      <c r="F99" s="101"/>
      <c r="G99" s="101"/>
    </row>
  </sheetData>
  <mergeCells count="15">
    <mergeCell ref="B85:C85"/>
    <mergeCell ref="E13:F13"/>
    <mergeCell ref="E11:F11"/>
    <mergeCell ref="E10:F10"/>
    <mergeCell ref="E9:F9"/>
    <mergeCell ref="E14:F14"/>
    <mergeCell ref="E15:F15"/>
    <mergeCell ref="B17:G17"/>
    <mergeCell ref="C9:D9"/>
    <mergeCell ref="C10:D10"/>
    <mergeCell ref="C11:D11"/>
    <mergeCell ref="C12:D12"/>
    <mergeCell ref="C13:D13"/>
    <mergeCell ref="C14:D14"/>
    <mergeCell ref="C15:D15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Tomate Inverndero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Usuario de Microsoft Office</cp:lastModifiedBy>
  <dcterms:created xsi:type="dcterms:W3CDTF">2020-11-27T12:49:26Z</dcterms:created>
  <dcterms:modified xsi:type="dcterms:W3CDTF">2023-04-04T19:05:11Z</dcterms:modified>
</cp:coreProperties>
</file>