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tom invernade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  <c r="B90" i="1"/>
  <c r="E64" i="1"/>
  <c r="F64" i="1" s="1"/>
  <c r="E62" i="1"/>
  <c r="F62" i="1" s="1"/>
  <c r="E61" i="1"/>
  <c r="F61" i="1" s="1"/>
  <c r="E59" i="1"/>
  <c r="F59" i="1" s="1"/>
  <c r="E58" i="1"/>
  <c r="F58" i="1" s="1"/>
  <c r="E57" i="1"/>
  <c r="F57" i="1" s="1"/>
  <c r="E55" i="1"/>
  <c r="F55" i="1" s="1"/>
  <c r="E54" i="1"/>
  <c r="F54" i="1" s="1"/>
  <c r="E53" i="1"/>
  <c r="F53" i="1" s="1"/>
  <c r="E52" i="1"/>
  <c r="F52" i="1" s="1"/>
  <c r="E51" i="1"/>
  <c r="F51" i="1" s="1"/>
  <c r="E49" i="1"/>
  <c r="F49" i="1" s="1"/>
  <c r="F44" i="1"/>
  <c r="E44" i="1"/>
  <c r="F43" i="1"/>
  <c r="E43" i="1"/>
  <c r="F42" i="1"/>
  <c r="F45" i="1" s="1"/>
  <c r="B91" i="1" s="1"/>
  <c r="E42" i="1"/>
  <c r="E32" i="1"/>
  <c r="F32" i="1" s="1"/>
  <c r="E31" i="1"/>
  <c r="F31" i="1" s="1"/>
  <c r="E30" i="1"/>
  <c r="F30" i="1" s="1"/>
  <c r="E29" i="1"/>
  <c r="F29" i="1" s="1"/>
  <c r="F28" i="1"/>
  <c r="E28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75" i="1" s="1"/>
  <c r="F65" i="1" l="1"/>
  <c r="B92" i="1" s="1"/>
  <c r="F33" i="1"/>
  <c r="F72" i="1" l="1"/>
  <c r="B89" i="1"/>
  <c r="F73" i="1" l="1"/>
  <c r="B94" i="1" s="1"/>
  <c r="F74" i="1"/>
  <c r="D100" i="1" l="1"/>
  <c r="C100" i="1"/>
  <c r="B100" i="1"/>
  <c r="F76" i="1"/>
  <c r="B95" i="1"/>
  <c r="C93" i="1" l="1"/>
  <c r="C91" i="1"/>
  <c r="C92" i="1"/>
  <c r="C89" i="1"/>
  <c r="C95" i="1" s="1"/>
  <c r="C94" i="1"/>
</calcChain>
</file>

<file path=xl/sharedStrings.xml><?xml version="1.0" encoding="utf-8"?>
<sst xmlns="http://schemas.openxmlformats.org/spreadsheetml/2006/main" count="178" uniqueCount="123">
  <si>
    <t>RUBRO O CULTIVO</t>
  </si>
  <si>
    <t>TOMATE L.V. INV.</t>
  </si>
  <si>
    <t>RENDIMIENTO (Kg/ha)</t>
  </si>
  <si>
    <t>VARIEDAD</t>
  </si>
  <si>
    <t>VAR. R 593</t>
  </si>
  <si>
    <t>Fecha Estimada precio venta</t>
  </si>
  <si>
    <t>Julio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</si>
  <si>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</si>
  <si>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</si>
  <si>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</si>
  <si>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</si>
  <si>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</si>
  <si>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</si>
  <si>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</si>
  <si>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</si>
  <si>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</si>
  <si>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</si>
  <si>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</si>
  <si>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 xml:space="preserve">         VICUÑA-COQUIMBO-LA SERENA</t>
  </si>
  <si>
    <t>FECHA DE COSECHA</t>
  </si>
  <si>
    <t>JUN- 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</si>
  <si>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</si>
  <si>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</si>
  <si>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</si>
  <si>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</si>
  <si>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</si>
  <si>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</si>
  <si>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</si>
  <si>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</si>
  <si>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</si>
  <si>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</si>
  <si>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</si>
  <si>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y mantencion almacigos</t>
  </si>
  <si>
    <t>JH</t>
  </si>
  <si>
    <t>OCT-ENE</t>
  </si>
  <si>
    <t>Transplante</t>
  </si>
  <si>
    <t>ENE-FEB</t>
  </si>
  <si>
    <t>Aplicación fitohormona</t>
  </si>
  <si>
    <t>ABR-NOV</t>
  </si>
  <si>
    <t>APLICACIÓN  FERTILIZANTES</t>
  </si>
  <si>
    <t>ENE-DIC</t>
  </si>
  <si>
    <t>Engarotado</t>
  </si>
  <si>
    <t>ABR-MAY</t>
  </si>
  <si>
    <t>Poda</t>
  </si>
  <si>
    <t>AGO-SEPT</t>
  </si>
  <si>
    <t>Preparación de mesas</t>
  </si>
  <si>
    <t>DIC-ENE</t>
  </si>
  <si>
    <t>Postura de cinta</t>
  </si>
  <si>
    <t>riego</t>
  </si>
  <si>
    <t>Postura de alcochado</t>
  </si>
  <si>
    <t>ENERO</t>
  </si>
  <si>
    <t>cosecha</t>
  </si>
  <si>
    <t>JUN-DIC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</si>
  <si>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</si>
  <si>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</si>
  <si>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</si>
  <si>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</si>
  <si>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</si>
  <si>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</si>
  <si>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</si>
  <si>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</si>
  <si>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</si>
  <si>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</si>
  <si>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</si>
  <si>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</si>
  <si>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</si>
  <si>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</si>
  <si>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 FRANCOS tomate invernadero</t>
  </si>
  <si>
    <t>UN</t>
  </si>
  <si>
    <t>SEPTIEMBRE</t>
  </si>
  <si>
    <t>FERTILIZANTES</t>
  </si>
  <si>
    <t>SFT</t>
  </si>
  <si>
    <t>25 Kg</t>
  </si>
  <si>
    <t>UREA</t>
  </si>
  <si>
    <t>FEB-NOV</t>
  </si>
  <si>
    <t>NITRATO DE POTASIO</t>
  </si>
  <si>
    <t>ACIDO FOSFORICO</t>
  </si>
  <si>
    <t>L</t>
  </si>
  <si>
    <t>COMPOST</t>
  </si>
  <si>
    <t>Kg</t>
  </si>
  <si>
    <t>FUNGICIDAS</t>
  </si>
  <si>
    <t>Azufre mojable</t>
  </si>
  <si>
    <t>Bellis</t>
  </si>
  <si>
    <t>CAPTAN 80</t>
  </si>
  <si>
    <t>INSECTICIDAS</t>
  </si>
  <si>
    <t>lorsban</t>
  </si>
  <si>
    <t>Lt</t>
  </si>
  <si>
    <t>PUNTO 70 WG</t>
  </si>
  <si>
    <t>FITOHORMONA</t>
  </si>
  <si>
    <t>RUKAMKUAJA</t>
  </si>
  <si>
    <t>Subtotal Insumos</t>
  </si>
  <si>
    <t xml:space="preserve">   OTROS</t>
  </si>
  <si>
    <t>ITEM</t>
  </si>
  <si>
    <t>PRECIO UNITARIO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</si>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</sst>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3" borderId="0" xfId="0" applyFill="1"/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0" xfId="0" applyFont="1" applyFill="1"/>
    <xf numFmtId="164" fontId="1" fillId="3" borderId="0" xfId="2" applyNumberFormat="1" applyFont="1" applyFill="1" applyBorder="1"/>
    <xf numFmtId="164" fontId="1" fillId="3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7" fillId="0" borderId="0" xfId="0" applyFont="1"/>
    <xf numFmtId="164" fontId="7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0" fontId="0" fillId="0" borderId="1" xfId="0" applyBorder="1"/>
    <xf numFmtId="164" fontId="1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3" fontId="6" fillId="0" borderId="1" xfId="0" applyNumberFormat="1" applyFon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C90DD-0ED5-8AF1-7EAB-8430DFA5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210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5"/>
  <sheetViews>
    <sheetView tabSelected="1" workbookViewId="0">
      <selection sqref="A1:J1048576"/>
    </sheetView>
  </sheetViews>
  <sheetFormatPr baseColWidth="10" defaultRowHeight="15" x14ac:dyDescent="0.25"/>
  <cols>
    <col min="1" max="1" width="25" customWidth="1"/>
    <col min="2" max="2" width="11.42578125" customWidth="1"/>
    <col min="3" max="3" width="16.7109375" customWidth="1"/>
    <col min="4" max="4" width="11.42578125" customWidth="1"/>
    <col min="5" max="5" width="24.42578125" bestFit="1" customWidth="1"/>
    <col min="6" max="6" width="14.28515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170000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250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SUM(F9*F11)</f>
        <v>42500000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9"/>
      <c r="B18" s="15"/>
      <c r="C18" s="15"/>
      <c r="D18" s="15"/>
      <c r="E18" s="20"/>
      <c r="F18" s="20"/>
    </row>
    <row r="19" spans="1:6" x14ac:dyDescent="0.25">
      <c r="A19" s="21" t="s">
        <v>25</v>
      </c>
      <c r="B19" s="3"/>
      <c r="C19" s="3"/>
      <c r="D19" s="3"/>
      <c r="E19" s="16"/>
      <c r="F19" s="16"/>
    </row>
    <row r="20" spans="1:6" x14ac:dyDescent="0.25">
      <c r="A20" s="22" t="s">
        <v>26</v>
      </c>
      <c r="B20" s="22" t="s">
        <v>27</v>
      </c>
      <c r="C20" s="22" t="s">
        <v>28</v>
      </c>
      <c r="D20" s="22" t="s">
        <v>29</v>
      </c>
      <c r="E20" s="23" t="s">
        <v>30</v>
      </c>
      <c r="F20" s="24" t="s">
        <v>31</v>
      </c>
    </row>
    <row r="21" spans="1:6" x14ac:dyDescent="0.25">
      <c r="A21" s="7" t="s">
        <v>32</v>
      </c>
      <c r="B21" s="25" t="s">
        <v>33</v>
      </c>
      <c r="C21" s="25">
        <v>50</v>
      </c>
      <c r="D21" s="25" t="s">
        <v>34</v>
      </c>
      <c r="E21" s="9">
        <f>VLOOKUP(A21,[1]PRECIO!A2:C221,3,0)</f>
        <v>30000</v>
      </c>
      <c r="F21" s="9">
        <f t="shared" ref="F21:F32" si="0">E21*C21</f>
        <v>1500000</v>
      </c>
    </row>
    <row r="22" spans="1:6" x14ac:dyDescent="0.25">
      <c r="A22" s="7" t="s">
        <v>35</v>
      </c>
      <c r="B22" s="25" t="s">
        <v>33</v>
      </c>
      <c r="C22" s="25">
        <v>50</v>
      </c>
      <c r="D22" s="25" t="s">
        <v>36</v>
      </c>
      <c r="E22" s="9">
        <f>VLOOKUP(A22,[1]PRECIO!A3:C222,3,0)</f>
        <v>30000</v>
      </c>
      <c r="F22" s="9">
        <f t="shared" si="0"/>
        <v>1500000</v>
      </c>
    </row>
    <row r="23" spans="1:6" x14ac:dyDescent="0.25">
      <c r="A23" s="7" t="s">
        <v>37</v>
      </c>
      <c r="B23" s="25" t="s">
        <v>33</v>
      </c>
      <c r="C23" s="25">
        <v>120</v>
      </c>
      <c r="D23" s="25" t="s">
        <v>38</v>
      </c>
      <c r="E23" s="9">
        <f>VLOOKUP(A23,[1]PRECIO!A4:C223,3,0)</f>
        <v>30000</v>
      </c>
      <c r="F23" s="9">
        <f t="shared" si="0"/>
        <v>3600000</v>
      </c>
    </row>
    <row r="24" spans="1:6" x14ac:dyDescent="0.25">
      <c r="A24" s="7" t="s">
        <v>39</v>
      </c>
      <c r="B24" s="25" t="s">
        <v>33</v>
      </c>
      <c r="C24" s="25">
        <v>50</v>
      </c>
      <c r="D24" s="25" t="s">
        <v>40</v>
      </c>
      <c r="E24" s="9">
        <f>VLOOKUP(A24,[1]PRECIO!A5:C224,3,0)</f>
        <v>30000</v>
      </c>
      <c r="F24" s="9">
        <f t="shared" si="0"/>
        <v>1500000</v>
      </c>
    </row>
    <row r="25" spans="1:6" x14ac:dyDescent="0.25">
      <c r="A25" s="7" t="s">
        <v>41</v>
      </c>
      <c r="B25" s="25" t="s">
        <v>33</v>
      </c>
      <c r="C25" s="25">
        <v>40</v>
      </c>
      <c r="D25" s="25" t="s">
        <v>42</v>
      </c>
      <c r="E25" s="9">
        <f>VLOOKUP(A25,[1]PRECIO!A6:C225,3,0)</f>
        <v>30000</v>
      </c>
      <c r="F25" s="9">
        <f t="shared" si="0"/>
        <v>1200000</v>
      </c>
    </row>
    <row r="26" spans="1:6" x14ac:dyDescent="0.25">
      <c r="A26" s="7" t="s">
        <v>43</v>
      </c>
      <c r="B26" s="25" t="s">
        <v>33</v>
      </c>
      <c r="C26" s="25">
        <v>50</v>
      </c>
      <c r="D26" s="25" t="s">
        <v>44</v>
      </c>
      <c r="E26" s="9">
        <f>VLOOKUP(A26,[1]PRECIO!A7:C226,3,0)</f>
        <v>30000</v>
      </c>
      <c r="F26" s="9">
        <f t="shared" si="0"/>
        <v>1500000</v>
      </c>
    </row>
    <row r="27" spans="1:6" x14ac:dyDescent="0.25">
      <c r="A27" s="7" t="s">
        <v>45</v>
      </c>
      <c r="B27" s="25" t="s">
        <v>33</v>
      </c>
      <c r="C27" s="25">
        <v>10</v>
      </c>
      <c r="D27" s="25" t="s">
        <v>46</v>
      </c>
      <c r="E27" s="9">
        <f>VLOOKUP(A27,[1]PRECIO!A8:C227,3,0)</f>
        <v>30000</v>
      </c>
      <c r="F27" s="9">
        <f t="shared" si="0"/>
        <v>300000</v>
      </c>
    </row>
    <row r="28" spans="1:6" x14ac:dyDescent="0.25">
      <c r="A28" s="7" t="s">
        <v>47</v>
      </c>
      <c r="B28" s="25" t="s">
        <v>33</v>
      </c>
      <c r="C28" s="25">
        <v>5</v>
      </c>
      <c r="D28" s="25" t="s">
        <v>46</v>
      </c>
      <c r="E28" s="9">
        <f>VLOOKUP(A28,[1]PRECIO!A9:C228,3,0)</f>
        <v>30000</v>
      </c>
      <c r="F28" s="9">
        <f t="shared" si="0"/>
        <v>150000</v>
      </c>
    </row>
    <row r="29" spans="1:6" x14ac:dyDescent="0.25">
      <c r="A29" s="7" t="s">
        <v>48</v>
      </c>
      <c r="B29" s="25" t="s">
        <v>33</v>
      </c>
      <c r="C29" s="25">
        <v>12</v>
      </c>
      <c r="D29" s="25" t="s">
        <v>40</v>
      </c>
      <c r="E29" s="9">
        <f>VLOOKUP(A29,[1]PRECIO!A10:C229,3,0)</f>
        <v>30000</v>
      </c>
      <c r="F29" s="9">
        <f t="shared" si="0"/>
        <v>360000</v>
      </c>
    </row>
    <row r="30" spans="1:6" x14ac:dyDescent="0.25">
      <c r="A30" s="7" t="s">
        <v>49</v>
      </c>
      <c r="B30" s="25" t="s">
        <v>33</v>
      </c>
      <c r="C30" s="25">
        <v>15</v>
      </c>
      <c r="D30" s="25" t="s">
        <v>50</v>
      </c>
      <c r="E30" s="9">
        <f>VLOOKUP(A30,[1]PRECIO!A11:C230,3,0)</f>
        <v>30000</v>
      </c>
      <c r="F30" s="9">
        <f t="shared" si="0"/>
        <v>450000</v>
      </c>
    </row>
    <row r="31" spans="1:6" x14ac:dyDescent="0.25">
      <c r="A31" s="7" t="s">
        <v>51</v>
      </c>
      <c r="B31" s="25" t="s">
        <v>33</v>
      </c>
      <c r="C31" s="25">
        <v>200</v>
      </c>
      <c r="D31" s="25" t="s">
        <v>52</v>
      </c>
      <c r="E31" s="9">
        <f>VLOOKUP(A31,[1]PRECIO!A12:C231,3,0)</f>
        <v>30000</v>
      </c>
      <c r="F31" s="9">
        <f t="shared" si="0"/>
        <v>6000000</v>
      </c>
    </row>
    <row r="32" spans="1:6" x14ac:dyDescent="0.25">
      <c r="A32" s="7" t="s">
        <v>53</v>
      </c>
      <c r="B32" s="25" t="s">
        <v>33</v>
      </c>
      <c r="C32" s="25">
        <v>130</v>
      </c>
      <c r="D32" s="25" t="s">
        <v>52</v>
      </c>
      <c r="E32" s="9">
        <f>VLOOKUP(A32,[1]PRECIO!A13:C232,3,0)</f>
        <v>30000</v>
      </c>
      <c r="F32" s="9">
        <f t="shared" si="0"/>
        <v>3900000</v>
      </c>
    </row>
    <row r="33" spans="1:6" x14ac:dyDescent="0.25">
      <c r="A33" s="26" t="s">
        <v>54</v>
      </c>
      <c r="B33" s="27"/>
      <c r="C33" s="27"/>
      <c r="D33" s="27"/>
      <c r="E33" s="28"/>
      <c r="F33" s="29">
        <f>SUM(F21:F32)</f>
        <v>21960000</v>
      </c>
    </row>
    <row r="34" spans="1:6" x14ac:dyDescent="0.25">
      <c r="A34" s="30"/>
      <c r="B34" s="3"/>
      <c r="C34" s="3"/>
      <c r="D34" s="3"/>
      <c r="E34" s="16"/>
      <c r="F34" s="31"/>
    </row>
    <row r="35" spans="1:6" x14ac:dyDescent="0.25">
      <c r="A35" s="21" t="s">
        <v>55</v>
      </c>
      <c r="B35" s="3"/>
      <c r="C35" s="3"/>
      <c r="D35" s="3"/>
      <c r="E35" s="16"/>
      <c r="F35" s="16"/>
    </row>
    <row r="36" spans="1:6" x14ac:dyDescent="0.25">
      <c r="A36" s="22" t="s">
        <v>26</v>
      </c>
      <c r="B36" s="22" t="s">
        <v>27</v>
      </c>
      <c r="C36" s="22" t="s">
        <v>28</v>
      </c>
      <c r="D36" s="22" t="s">
        <v>29</v>
      </c>
      <c r="E36" s="23" t="s">
        <v>30</v>
      </c>
      <c r="F36" s="24" t="s">
        <v>31</v>
      </c>
    </row>
    <row r="37" spans="1:6" x14ac:dyDescent="0.25">
      <c r="A37" s="32"/>
      <c r="B37" s="32"/>
      <c r="C37" s="32"/>
      <c r="D37" s="32"/>
      <c r="E37" s="33"/>
      <c r="F37" s="34"/>
    </row>
    <row r="38" spans="1:6" x14ac:dyDescent="0.25">
      <c r="A38" s="26" t="s">
        <v>56</v>
      </c>
      <c r="B38" s="35"/>
      <c r="C38" s="35"/>
      <c r="D38" s="35"/>
      <c r="E38" s="36"/>
      <c r="F38" s="37">
        <v>0</v>
      </c>
    </row>
    <row r="39" spans="1:6" x14ac:dyDescent="0.25">
      <c r="A39" s="3"/>
      <c r="B39" s="3"/>
      <c r="C39" s="3"/>
      <c r="D39" s="3"/>
      <c r="E39" s="16"/>
      <c r="F39" s="16"/>
    </row>
    <row r="40" spans="1:6" x14ac:dyDescent="0.25">
      <c r="A40" s="21" t="s">
        <v>57</v>
      </c>
      <c r="B40" s="3"/>
      <c r="C40" s="3"/>
      <c r="D40" s="3"/>
      <c r="E40" s="16"/>
      <c r="F40" s="16"/>
    </row>
    <row r="41" spans="1:6" x14ac:dyDescent="0.25">
      <c r="A41" s="22" t="s">
        <v>26</v>
      </c>
      <c r="B41" s="22" t="s">
        <v>27</v>
      </c>
      <c r="C41" s="22" t="s">
        <v>28</v>
      </c>
      <c r="D41" s="22" t="s">
        <v>29</v>
      </c>
      <c r="E41" s="23" t="s">
        <v>30</v>
      </c>
      <c r="F41" s="24" t="s">
        <v>31</v>
      </c>
    </row>
    <row r="42" spans="1:6" x14ac:dyDescent="0.25">
      <c r="A42" s="38" t="s">
        <v>58</v>
      </c>
      <c r="B42" s="39" t="s">
        <v>59</v>
      </c>
      <c r="C42" s="40">
        <v>6.25E-2</v>
      </c>
      <c r="D42" s="41" t="s">
        <v>34</v>
      </c>
      <c r="E42" s="42">
        <f>VLOOKUP(A42,[1]PRECIO!A23:C242,3,0)</f>
        <v>200000</v>
      </c>
      <c r="F42" s="42">
        <f>E42*C42</f>
        <v>12500</v>
      </c>
    </row>
    <row r="43" spans="1:6" x14ac:dyDescent="0.25">
      <c r="A43" s="38" t="s">
        <v>60</v>
      </c>
      <c r="B43" s="39" t="s">
        <v>59</v>
      </c>
      <c r="C43" s="40">
        <v>0.05</v>
      </c>
      <c r="D43" s="41" t="s">
        <v>34</v>
      </c>
      <c r="E43" s="42">
        <f>VLOOKUP(A43,[1]PRECIO!A24:C243,3,0)</f>
        <v>200000</v>
      </c>
      <c r="F43" s="42">
        <f>E43*C43</f>
        <v>10000</v>
      </c>
    </row>
    <row r="44" spans="1:6" x14ac:dyDescent="0.25">
      <c r="A44" s="38" t="s">
        <v>61</v>
      </c>
      <c r="B44" s="39" t="s">
        <v>59</v>
      </c>
      <c r="C44" s="40">
        <v>3.7499999999999999E-2</v>
      </c>
      <c r="D44" s="41" t="s">
        <v>34</v>
      </c>
      <c r="E44" s="42">
        <f>VLOOKUP(A44,[1]PRECIO!A25:C244,3,0)</f>
        <v>200000</v>
      </c>
      <c r="F44" s="42">
        <f>E44*C44</f>
        <v>7500</v>
      </c>
    </row>
    <row r="45" spans="1:6" x14ac:dyDescent="0.25">
      <c r="A45" s="26" t="s">
        <v>62</v>
      </c>
      <c r="B45" s="27"/>
      <c r="C45" s="27"/>
      <c r="D45" s="27"/>
      <c r="E45" s="28"/>
      <c r="F45" s="29">
        <f>SUM(F42:F44)</f>
        <v>30000</v>
      </c>
    </row>
    <row r="46" spans="1:6" x14ac:dyDescent="0.25">
      <c r="A46" s="3"/>
      <c r="B46" s="3"/>
      <c r="C46" s="3"/>
      <c r="D46" s="3"/>
      <c r="E46" s="16"/>
      <c r="F46" s="16"/>
    </row>
    <row r="47" spans="1:6" x14ac:dyDescent="0.25">
      <c r="A47" s="21" t="s">
        <v>63</v>
      </c>
      <c r="B47" s="3"/>
      <c r="C47" s="3"/>
      <c r="D47" s="3"/>
      <c r="E47" s="16"/>
      <c r="F47" s="16"/>
    </row>
    <row r="48" spans="1:6" x14ac:dyDescent="0.25">
      <c r="A48" s="22" t="s">
        <v>63</v>
      </c>
      <c r="B48" s="43" t="s">
        <v>64</v>
      </c>
      <c r="C48" s="43" t="s">
        <v>65</v>
      </c>
      <c r="D48" s="22" t="s">
        <v>29</v>
      </c>
      <c r="E48" s="24" t="s">
        <v>30</v>
      </c>
      <c r="F48" s="24" t="s">
        <v>66</v>
      </c>
    </row>
    <row r="49" spans="1:6" x14ac:dyDescent="0.25">
      <c r="A49" s="44" t="s">
        <v>67</v>
      </c>
      <c r="B49" s="25" t="s">
        <v>68</v>
      </c>
      <c r="C49" s="25">
        <v>20000</v>
      </c>
      <c r="D49" s="25" t="s">
        <v>69</v>
      </c>
      <c r="E49" s="9">
        <f>VLOOKUP(A49,[1]PRECIO!A30:C249,3,0)</f>
        <v>206</v>
      </c>
      <c r="F49" s="9">
        <f>E49*C49</f>
        <v>4120000</v>
      </c>
    </row>
    <row r="50" spans="1:6" x14ac:dyDescent="0.25">
      <c r="A50" s="44" t="s">
        <v>70</v>
      </c>
      <c r="B50" s="25"/>
      <c r="C50" s="25"/>
      <c r="D50" s="25"/>
      <c r="E50" s="9"/>
      <c r="F50" s="9"/>
    </row>
    <row r="51" spans="1:6" x14ac:dyDescent="0.25">
      <c r="A51" s="7" t="s">
        <v>71</v>
      </c>
      <c r="B51" s="25" t="s">
        <v>72</v>
      </c>
      <c r="C51" s="25">
        <v>17</v>
      </c>
      <c r="D51" s="25" t="s">
        <v>46</v>
      </c>
      <c r="E51" s="9">
        <f>VLOOKUP(A51,[1]PRECIO!A32:C251,3,0)</f>
        <v>34400</v>
      </c>
      <c r="F51" s="9">
        <f>E51*C51</f>
        <v>584800</v>
      </c>
    </row>
    <row r="52" spans="1:6" x14ac:dyDescent="0.25">
      <c r="A52" s="7" t="s">
        <v>73</v>
      </c>
      <c r="B52" s="25" t="s">
        <v>72</v>
      </c>
      <c r="C52" s="25">
        <v>27</v>
      </c>
      <c r="D52" s="25" t="s">
        <v>74</v>
      </c>
      <c r="E52" s="9">
        <f>VLOOKUP(A52,[1]PRECIO!A33:C252,3,0)</f>
        <v>32700</v>
      </c>
      <c r="F52" s="9">
        <f>E52*C52</f>
        <v>882900</v>
      </c>
    </row>
    <row r="53" spans="1:6" x14ac:dyDescent="0.25">
      <c r="A53" s="7" t="s">
        <v>75</v>
      </c>
      <c r="B53" s="25" t="s">
        <v>72</v>
      </c>
      <c r="C53" s="45">
        <v>40</v>
      </c>
      <c r="D53" s="25" t="s">
        <v>74</v>
      </c>
      <c r="E53" s="9">
        <f>VLOOKUP(A53,[1]PRECIO!A34:C253,3,0)</f>
        <v>50800</v>
      </c>
      <c r="F53" s="9">
        <f>E53*C53</f>
        <v>2032000</v>
      </c>
    </row>
    <row r="54" spans="1:6" x14ac:dyDescent="0.25">
      <c r="A54" s="7" t="s">
        <v>76</v>
      </c>
      <c r="B54" s="25" t="s">
        <v>77</v>
      </c>
      <c r="C54" s="25">
        <v>10</v>
      </c>
      <c r="D54" s="25" t="s">
        <v>74</v>
      </c>
      <c r="E54" s="9">
        <f>VLOOKUP(A54,[1]PRECIO!A2:C254,3,0)</f>
        <v>3224</v>
      </c>
      <c r="F54" s="9">
        <f>E54*C54</f>
        <v>32240</v>
      </c>
    </row>
    <row r="55" spans="1:6" x14ac:dyDescent="0.25">
      <c r="A55" s="7" t="s">
        <v>78</v>
      </c>
      <c r="B55" s="25" t="s">
        <v>79</v>
      </c>
      <c r="C55" s="45">
        <v>3000</v>
      </c>
      <c r="D55" s="25" t="s">
        <v>50</v>
      </c>
      <c r="E55" s="9">
        <f>VLOOKUP(A55,[1]PRECIO!A36:C255,3,0)</f>
        <v>50</v>
      </c>
      <c r="F55" s="9">
        <f>E55*C55</f>
        <v>150000</v>
      </c>
    </row>
    <row r="56" spans="1:6" x14ac:dyDescent="0.25">
      <c r="A56" s="44" t="s">
        <v>80</v>
      </c>
      <c r="B56" s="25"/>
      <c r="C56" s="25"/>
      <c r="D56" s="25"/>
      <c r="E56" s="9"/>
      <c r="F56" s="9"/>
    </row>
    <row r="57" spans="1:6" x14ac:dyDescent="0.25">
      <c r="A57" s="7" t="s">
        <v>81</v>
      </c>
      <c r="B57" s="25" t="s">
        <v>79</v>
      </c>
      <c r="C57" s="25">
        <v>0.3</v>
      </c>
      <c r="D57" s="25" t="s">
        <v>74</v>
      </c>
      <c r="E57" s="9">
        <f>VLOOKUP(A57,[1]PRECIO!A38:C257,3,0)</f>
        <v>7962</v>
      </c>
      <c r="F57" s="9">
        <f>E57*C57</f>
        <v>2388.6</v>
      </c>
    </row>
    <row r="58" spans="1:6" x14ac:dyDescent="0.25">
      <c r="A58" s="7" t="s">
        <v>82</v>
      </c>
      <c r="B58" s="25" t="s">
        <v>79</v>
      </c>
      <c r="C58" s="25">
        <v>0.1</v>
      </c>
      <c r="D58" s="25" t="s">
        <v>74</v>
      </c>
      <c r="E58" s="9">
        <f>VLOOKUP(A58,[1]PRECIO!A39:C258,3,0)</f>
        <v>138556</v>
      </c>
      <c r="F58" s="9">
        <f>E58*C58</f>
        <v>13855.6</v>
      </c>
    </row>
    <row r="59" spans="1:6" x14ac:dyDescent="0.25">
      <c r="A59" s="7" t="s">
        <v>83</v>
      </c>
      <c r="B59" s="25" t="s">
        <v>79</v>
      </c>
      <c r="C59" s="25">
        <v>0.25</v>
      </c>
      <c r="D59" s="25" t="s">
        <v>74</v>
      </c>
      <c r="E59" s="9">
        <f>VLOOKUP(A59,[1]PRECIO!A2:C259,3,0)</f>
        <v>48350</v>
      </c>
      <c r="F59" s="9">
        <f>E59*C59</f>
        <v>12087.5</v>
      </c>
    </row>
    <row r="60" spans="1:6" x14ac:dyDescent="0.25">
      <c r="A60" s="44" t="s">
        <v>84</v>
      </c>
      <c r="B60" s="25"/>
      <c r="C60" s="25"/>
      <c r="D60" s="25"/>
      <c r="E60" s="9"/>
      <c r="F60" s="9"/>
    </row>
    <row r="61" spans="1:6" x14ac:dyDescent="0.25">
      <c r="A61" s="7" t="s">
        <v>85</v>
      </c>
      <c r="B61" s="25" t="s">
        <v>86</v>
      </c>
      <c r="C61" s="25">
        <v>1</v>
      </c>
      <c r="D61" s="25" t="s">
        <v>74</v>
      </c>
      <c r="E61" s="9">
        <f>VLOOKUP(A61,[1]PRECIO!A42:C261,3,0)</f>
        <v>40320</v>
      </c>
      <c r="F61" s="9">
        <f>E61*C61</f>
        <v>40320</v>
      </c>
    </row>
    <row r="62" spans="1:6" x14ac:dyDescent="0.25">
      <c r="A62" s="7" t="s">
        <v>87</v>
      </c>
      <c r="B62" s="25" t="s">
        <v>86</v>
      </c>
      <c r="C62" s="25">
        <v>0.1</v>
      </c>
      <c r="D62" s="25" t="s">
        <v>74</v>
      </c>
      <c r="E62" s="9">
        <f>VLOOKUP(A62,[1]PRECIO!A43:C262,3,0)</f>
        <v>92209</v>
      </c>
      <c r="F62" s="9">
        <f>E62*C62</f>
        <v>9220.9</v>
      </c>
    </row>
    <row r="63" spans="1:6" x14ac:dyDescent="0.25">
      <c r="A63" s="44" t="s">
        <v>88</v>
      </c>
      <c r="B63" s="25"/>
      <c r="C63" s="25"/>
      <c r="D63" s="25"/>
      <c r="E63" s="9"/>
      <c r="F63" s="9"/>
    </row>
    <row r="64" spans="1:6" x14ac:dyDescent="0.25">
      <c r="A64" s="7" t="s">
        <v>89</v>
      </c>
      <c r="B64" s="25" t="s">
        <v>86</v>
      </c>
      <c r="C64" s="25">
        <v>3</v>
      </c>
      <c r="D64" s="25" t="s">
        <v>38</v>
      </c>
      <c r="E64" s="9">
        <f>VLOOKUP(A64,[1]PRECIO!A45:C264,3,0)</f>
        <v>79793</v>
      </c>
      <c r="F64" s="9">
        <f>E64*C64</f>
        <v>239379</v>
      </c>
    </row>
    <row r="65" spans="1:6" x14ac:dyDescent="0.25">
      <c r="A65" s="26" t="s">
        <v>90</v>
      </c>
      <c r="B65" s="27"/>
      <c r="C65" s="27"/>
      <c r="D65" s="27"/>
      <c r="E65" s="28"/>
      <c r="F65" s="29">
        <f>SUM(F49:F64)</f>
        <v>8119191.5999999996</v>
      </c>
    </row>
    <row r="66" spans="1:6" x14ac:dyDescent="0.25">
      <c r="A66" s="30"/>
      <c r="B66" s="3"/>
      <c r="C66" s="3"/>
      <c r="D66" s="3"/>
      <c r="E66" s="16"/>
      <c r="F66" s="31"/>
    </row>
    <row r="67" spans="1:6" x14ac:dyDescent="0.25">
      <c r="A67" s="21" t="s">
        <v>91</v>
      </c>
      <c r="B67" s="3"/>
      <c r="C67" s="3"/>
      <c r="D67" s="3"/>
      <c r="E67" s="16"/>
      <c r="F67" s="16"/>
    </row>
    <row r="68" spans="1:6" x14ac:dyDescent="0.25">
      <c r="A68" s="22" t="s">
        <v>92</v>
      </c>
      <c r="B68" s="22" t="s">
        <v>64</v>
      </c>
      <c r="C68" s="43" t="s">
        <v>65</v>
      </c>
      <c r="D68" s="22" t="s">
        <v>29</v>
      </c>
      <c r="E68" s="46" t="s">
        <v>93</v>
      </c>
      <c r="F68" s="46" t="s">
        <v>66</v>
      </c>
    </row>
    <row r="69" spans="1:6" x14ac:dyDescent="0.25">
      <c r="A69" s="32"/>
      <c r="B69" s="32"/>
      <c r="C69" s="47"/>
      <c r="D69" s="32"/>
      <c r="E69" s="48"/>
      <c r="F69" s="48"/>
    </row>
    <row r="70" spans="1:6" x14ac:dyDescent="0.25">
      <c r="A70" s="26" t="s">
        <v>94</v>
      </c>
      <c r="B70" s="35"/>
      <c r="C70" s="35"/>
      <c r="D70" s="35"/>
      <c r="E70" s="36"/>
      <c r="F70" s="37">
        <v>0</v>
      </c>
    </row>
    <row r="71" spans="1:6" x14ac:dyDescent="0.25">
      <c r="A71" s="3"/>
      <c r="B71" s="3"/>
      <c r="C71" s="3"/>
      <c r="D71" s="3"/>
      <c r="E71" s="16"/>
      <c r="F71" s="16"/>
    </row>
    <row r="72" spans="1:6" x14ac:dyDescent="0.25">
      <c r="A72" s="49" t="s">
        <v>95</v>
      </c>
      <c r="B72" s="49"/>
      <c r="C72" s="49"/>
      <c r="D72" s="49"/>
      <c r="E72" s="49"/>
      <c r="F72" s="50">
        <f>SUM(F33+F38+F45+F65)</f>
        <v>30109191.600000001</v>
      </c>
    </row>
    <row r="73" spans="1:6" x14ac:dyDescent="0.25">
      <c r="A73" s="51" t="s">
        <v>96</v>
      </c>
      <c r="B73" s="52"/>
      <c r="C73" s="52"/>
      <c r="D73" s="52"/>
      <c r="E73" s="52"/>
      <c r="F73" s="53">
        <f>SUM(F72*5/100)</f>
        <v>1505459.58</v>
      </c>
    </row>
    <row r="74" spans="1:6" x14ac:dyDescent="0.25">
      <c r="A74" s="54" t="s">
        <v>97</v>
      </c>
      <c r="B74" s="54"/>
      <c r="C74" s="54"/>
      <c r="D74" s="54"/>
      <c r="E74" s="54"/>
      <c r="F74" s="55">
        <f>SUM(F72:F73)</f>
        <v>31614651.18</v>
      </c>
    </row>
    <row r="75" spans="1:6" x14ac:dyDescent="0.25">
      <c r="A75" s="56" t="s">
        <v>98</v>
      </c>
      <c r="B75" s="56"/>
      <c r="C75" s="56"/>
      <c r="D75" s="56"/>
      <c r="E75" s="56"/>
      <c r="F75" s="57">
        <f>SUM(F12*1)</f>
        <v>42500000</v>
      </c>
    </row>
    <row r="76" spans="1:6" x14ac:dyDescent="0.25">
      <c r="A76" s="54" t="s">
        <v>99</v>
      </c>
      <c r="B76" s="49"/>
      <c r="C76" s="49"/>
      <c r="D76" s="49"/>
      <c r="E76" s="49"/>
      <c r="F76" s="50">
        <f>SUM(F75-F74)</f>
        <v>10885348.82</v>
      </c>
    </row>
    <row r="77" spans="1:6" x14ac:dyDescent="0.25">
      <c r="A77" s="58" t="s">
        <v>100</v>
      </c>
      <c r="B77" s="59"/>
      <c r="C77" s="59"/>
      <c r="D77" s="59"/>
      <c r="E77" s="59"/>
      <c r="F77" s="60"/>
    </row>
    <row r="78" spans="1:6" ht="15.75" thickBot="1" x14ac:dyDescent="0.3">
      <c r="A78" s="61"/>
      <c r="B78" s="59"/>
      <c r="C78" s="59"/>
      <c r="D78" s="59"/>
      <c r="E78" s="59"/>
      <c r="F78" s="60"/>
    </row>
    <row r="79" spans="1:6" x14ac:dyDescent="0.25">
      <c r="A79" s="62" t="s">
        <v>101</v>
      </c>
      <c r="B79" s="63"/>
      <c r="C79" s="63"/>
      <c r="D79" s="63"/>
      <c r="E79" s="64"/>
      <c r="F79" s="60"/>
    </row>
    <row r="80" spans="1:6" x14ac:dyDescent="0.25">
      <c r="A80" s="65" t="s">
        <v>102</v>
      </c>
      <c r="B80" s="66"/>
      <c r="C80" s="66"/>
      <c r="D80" s="66"/>
      <c r="E80" s="67"/>
      <c r="F80" s="60"/>
    </row>
    <row r="81" spans="1:6" x14ac:dyDescent="0.25">
      <c r="A81" s="65" t="s">
        <v>103</v>
      </c>
      <c r="B81" s="66"/>
      <c r="C81" s="66"/>
      <c r="D81" s="66"/>
      <c r="E81" s="67"/>
      <c r="F81" s="60"/>
    </row>
    <row r="82" spans="1:6" x14ac:dyDescent="0.25">
      <c r="A82" s="65" t="s">
        <v>104</v>
      </c>
      <c r="B82" s="66"/>
      <c r="C82" s="66"/>
      <c r="D82" s="66"/>
      <c r="E82" s="67"/>
      <c r="F82" s="60"/>
    </row>
    <row r="83" spans="1:6" x14ac:dyDescent="0.25">
      <c r="A83" s="65" t="s">
        <v>105</v>
      </c>
      <c r="B83" s="66"/>
      <c r="C83" s="66"/>
      <c r="D83" s="66"/>
      <c r="E83" s="67"/>
      <c r="F83" s="60"/>
    </row>
    <row r="84" spans="1:6" x14ac:dyDescent="0.25">
      <c r="A84" s="65" t="s">
        <v>106</v>
      </c>
      <c r="B84" s="66"/>
      <c r="C84" s="66"/>
      <c r="D84" s="66"/>
      <c r="E84" s="67"/>
      <c r="F84" s="60"/>
    </row>
    <row r="85" spans="1:6" ht="15.75" thickBot="1" x14ac:dyDescent="0.3">
      <c r="A85" s="68" t="s">
        <v>107</v>
      </c>
      <c r="B85" s="69"/>
      <c r="C85" s="69"/>
      <c r="D85" s="69"/>
      <c r="E85" s="70"/>
      <c r="F85" s="60"/>
    </row>
    <row r="86" spans="1:6" ht="15.75" thickBot="1" x14ac:dyDescent="0.3">
      <c r="A86" s="71"/>
      <c r="B86" s="66"/>
      <c r="C86" s="66"/>
      <c r="D86" s="66"/>
      <c r="E86" s="66"/>
      <c r="F86" s="60"/>
    </row>
    <row r="87" spans="1:6" ht="15.75" thickBot="1" x14ac:dyDescent="0.3">
      <c r="A87" s="72" t="s">
        <v>108</v>
      </c>
      <c r="B87" s="73"/>
      <c r="C87" s="74"/>
      <c r="D87" s="75"/>
      <c r="E87" s="75"/>
      <c r="F87" s="60"/>
    </row>
    <row r="88" spans="1:6" x14ac:dyDescent="0.25">
      <c r="A88" s="76" t="s">
        <v>109</v>
      </c>
      <c r="B88" s="77" t="s">
        <v>110</v>
      </c>
      <c r="C88" s="78" t="s">
        <v>111</v>
      </c>
      <c r="D88" s="75"/>
      <c r="E88" s="75"/>
      <c r="F88" s="60"/>
    </row>
    <row r="89" spans="1:6" x14ac:dyDescent="0.25">
      <c r="A89" s="79" t="s">
        <v>112</v>
      </c>
      <c r="B89" s="80">
        <f>F33</f>
        <v>21960000</v>
      </c>
      <c r="C89" s="81">
        <f>(B89/B95)</f>
        <v>0.69461465429333258</v>
      </c>
      <c r="D89" s="75"/>
      <c r="E89" s="75"/>
      <c r="F89" s="60"/>
    </row>
    <row r="90" spans="1:6" x14ac:dyDescent="0.25">
      <c r="A90" s="79" t="s">
        <v>113</v>
      </c>
      <c r="B90" s="82">
        <f>F38</f>
        <v>0</v>
      </c>
      <c r="C90" s="81">
        <v>0</v>
      </c>
      <c r="D90" s="75"/>
      <c r="E90" s="75"/>
      <c r="F90" s="60"/>
    </row>
    <row r="91" spans="1:6" x14ac:dyDescent="0.25">
      <c r="A91" s="79" t="s">
        <v>114</v>
      </c>
      <c r="B91" s="80">
        <f>F45</f>
        <v>30000</v>
      </c>
      <c r="C91" s="81">
        <f>(B91/B95)</f>
        <v>9.4892712335154731E-4</v>
      </c>
      <c r="D91" s="75"/>
      <c r="E91" s="75"/>
      <c r="F91" s="60"/>
    </row>
    <row r="92" spans="1:6" x14ac:dyDescent="0.25">
      <c r="A92" s="79" t="s">
        <v>115</v>
      </c>
      <c r="B92" s="80">
        <f>F65</f>
        <v>8119191.5999999996</v>
      </c>
      <c r="C92" s="81">
        <f>(B92/B95)</f>
        <v>0.25681737096426821</v>
      </c>
      <c r="D92" s="75"/>
      <c r="E92" s="75"/>
      <c r="F92" s="60"/>
    </row>
    <row r="93" spans="1:6" x14ac:dyDescent="0.25">
      <c r="A93" s="79" t="s">
        <v>116</v>
      </c>
      <c r="B93" s="83">
        <f>F70</f>
        <v>0</v>
      </c>
      <c r="C93" s="81">
        <f>(B93/B95)</f>
        <v>0</v>
      </c>
      <c r="D93" s="84"/>
      <c r="E93" s="84"/>
      <c r="F93" s="60"/>
    </row>
    <row r="94" spans="1:6" x14ac:dyDescent="0.25">
      <c r="A94" s="79" t="s">
        <v>117</v>
      </c>
      <c r="B94" s="83">
        <f>F73</f>
        <v>1505459.58</v>
      </c>
      <c r="C94" s="81">
        <f>(B94/B95)</f>
        <v>4.7619047619047623E-2</v>
      </c>
      <c r="D94" s="84"/>
      <c r="E94" s="84"/>
      <c r="F94" s="60"/>
    </row>
    <row r="95" spans="1:6" ht="15.75" thickBot="1" x14ac:dyDescent="0.3">
      <c r="A95" s="85" t="s">
        <v>118</v>
      </c>
      <c r="B95" s="86">
        <f>SUM(B89:B94)</f>
        <v>31614651.18</v>
      </c>
      <c r="C95" s="87">
        <f>SUM(C89:C94)</f>
        <v>1</v>
      </c>
      <c r="D95" s="84"/>
      <c r="E95" s="84"/>
      <c r="F95" s="60"/>
    </row>
    <row r="96" spans="1:6" x14ac:dyDescent="0.25">
      <c r="A96" s="61"/>
      <c r="B96" s="59"/>
      <c r="C96" s="59"/>
      <c r="D96" s="59"/>
      <c r="E96" s="59"/>
      <c r="F96" s="60"/>
    </row>
    <row r="97" spans="1:6" ht="15.75" thickBot="1" x14ac:dyDescent="0.3">
      <c r="A97" s="88"/>
      <c r="B97" s="59"/>
      <c r="C97" s="59"/>
      <c r="D97" s="59"/>
      <c r="E97" s="59"/>
      <c r="F97" s="60"/>
    </row>
    <row r="98" spans="1:6" ht="15.75" thickBot="1" x14ac:dyDescent="0.3">
      <c r="A98" s="89"/>
      <c r="B98" s="90" t="s">
        <v>119</v>
      </c>
      <c r="C98" s="91"/>
      <c r="D98" s="92"/>
      <c r="E98" s="84"/>
      <c r="F98" s="60"/>
    </row>
    <row r="99" spans="1:6" x14ac:dyDescent="0.25">
      <c r="A99" s="93" t="s">
        <v>120</v>
      </c>
      <c r="B99" s="94">
        <v>10500</v>
      </c>
      <c r="C99" s="94">
        <v>11500</v>
      </c>
      <c r="D99" s="95">
        <v>12000</v>
      </c>
      <c r="E99" s="96"/>
      <c r="F99" s="97"/>
    </row>
    <row r="100" spans="1:6" ht="15.75" thickBot="1" x14ac:dyDescent="0.3">
      <c r="A100" s="85" t="s">
        <v>121</v>
      </c>
      <c r="B100" s="98">
        <f>(F74/B99)</f>
        <v>3010.9191599999999</v>
      </c>
      <c r="C100" s="98">
        <f>(F74/C99)</f>
        <v>2749.1001026086956</v>
      </c>
      <c r="D100" s="99">
        <f>(F74/D99)</f>
        <v>2634.5542649999998</v>
      </c>
      <c r="E100" s="96"/>
      <c r="F100" s="97"/>
    </row>
    <row r="101" spans="1:6" x14ac:dyDescent="0.25">
      <c r="A101" s="100" t="s">
        <v>122</v>
      </c>
      <c r="B101" s="66"/>
      <c r="C101" s="66"/>
      <c r="D101" s="66"/>
      <c r="E101" s="66"/>
      <c r="F101" s="66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</sheetData>
  <mergeCells count="9">
    <mergeCell ref="B15:C15"/>
    <mergeCell ref="A17:F17"/>
    <mergeCell ref="A87:B8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083762-7530-4B0E-9429-28CEF9940781}"/>
</file>

<file path=customXml/itemProps2.xml><?xml version="1.0" encoding="utf-8"?>
<ds:datastoreItem xmlns:ds="http://schemas.openxmlformats.org/officeDocument/2006/customXml" ds:itemID="{C38A187C-238F-4255-9C32-F83DC6AD89EE}"/>
</file>

<file path=customXml/itemProps3.xml><?xml version="1.0" encoding="utf-8"?>
<ds:datastoreItem xmlns:ds="http://schemas.openxmlformats.org/officeDocument/2006/customXml" ds:itemID="{A9CEF6BB-7244-4DAE-B6F3-B8C74BF09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 invernadero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2023-04-13T14:21:22Z</dcterms:created>
  <dcterms:modified xsi:type="dcterms:W3CDTF">2023-04-13T14:21:52Z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