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C 2023\"/>
    </mc:Choice>
  </mc:AlternateContent>
  <bookViews>
    <workbookView xWindow="0" yWindow="0" windowWidth="25200" windowHeight="11385"/>
  </bookViews>
  <sheets>
    <sheet name="TOMATE INVERNADERO" sheetId="1" r:id="rId1"/>
  </sheets>
  <definedNames>
    <definedName name="_xlnm.Print_Area" localSheetId="0">'TOMATE INVERNADERO'!$A$2:$G$95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F70" i="1" l="1"/>
  <c r="F69" i="1"/>
  <c r="G12" i="1" l="1"/>
  <c r="G86" i="1" l="1"/>
  <c r="G87" i="1"/>
  <c r="G88" i="1"/>
  <c r="G81" i="1"/>
  <c r="G80" i="1"/>
  <c r="G79" i="1"/>
  <c r="G78" i="1"/>
  <c r="G77" i="1"/>
  <c r="G76" i="1"/>
  <c r="G75" i="1"/>
  <c r="G74" i="1"/>
  <c r="G73" i="1"/>
  <c r="G71" i="1"/>
  <c r="G70" i="1"/>
  <c r="G69" i="1"/>
  <c r="G68" i="1"/>
  <c r="G66" i="1"/>
  <c r="G64" i="1"/>
  <c r="G63" i="1"/>
  <c r="G62" i="1"/>
  <c r="G61" i="1"/>
  <c r="G59" i="1"/>
  <c r="G58" i="1"/>
  <c r="G57" i="1"/>
  <c r="G56" i="1"/>
  <c r="G55" i="1"/>
  <c r="G54" i="1"/>
  <c r="G52" i="1"/>
  <c r="G46" i="1"/>
  <c r="G45" i="1"/>
  <c r="G44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35" i="1" l="1"/>
  <c r="G89" i="1"/>
  <c r="C113" i="1" s="1"/>
  <c r="G47" i="1"/>
  <c r="G82" i="1"/>
  <c r="G94" i="1"/>
  <c r="C112" i="1" l="1"/>
  <c r="C111" i="1"/>
  <c r="C109" i="1"/>
  <c r="G40" i="1" l="1"/>
  <c r="G91" i="1" s="1"/>
  <c r="G92" i="1" l="1"/>
  <c r="G93" i="1" l="1"/>
  <c r="G95" i="1" s="1"/>
  <c r="C114" i="1"/>
  <c r="C120" i="1" l="1"/>
  <c r="C115" i="1"/>
  <c r="D114" i="1" s="1"/>
  <c r="D120" i="1"/>
  <c r="E120" i="1"/>
  <c r="D112" i="1" l="1"/>
  <c r="D109" i="1"/>
  <c r="D111" i="1"/>
  <c r="D113" i="1"/>
  <c r="D115" i="1" l="1"/>
</calcChain>
</file>

<file path=xl/sharedStrings.xml><?xml version="1.0" encoding="utf-8"?>
<sst xmlns="http://schemas.openxmlformats.org/spreadsheetml/2006/main" count="235" uniqueCount="146">
  <si>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</si>
  <si>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</si>
  <si>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</si>
  <si>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</si>
  <si>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</si>
  <si>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</si>
  <si>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</si>
  <si>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</si>
  <si>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</si>
  <si>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</si>
  <si>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</si>
  <si>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</si>
  <si>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</si>
  <si>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</si>
  <si>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</si>
  <si>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</si>
  <si>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</si>
  <si>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</si>
  <si>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</si>
  <si>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</si>
  <si>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</si>
  <si>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</si>
  <si>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</si>
  <si>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</si>
  <si>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</si>
  <si>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</si>
  <si>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</si>
  <si>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</si>
  <si>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</si>
  <si>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</si>
  <si>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</si>
  <si>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</si>
  <si>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</si>
  <si>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</si>
  <si>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</si>
  <si>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</si>
  <si>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</si>
  <si>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</si>
  <si>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</si>
  <si>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</si>
  <si>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</si>
  <si>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</si>
  <si>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</si>
  <si>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</si>
  <si>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</si>
  <si>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</si>
  <si>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</si>
  <si>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</si>
  <si>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</si>
  <si>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</si>
  <si>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</si>
  <si>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</si>
  <si>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</si>
  <si>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</si>
  <si>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</si>
  <si>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NIVEL TECNOLOGICO</t>
  </si>
  <si>
    <t>REGION</t>
  </si>
  <si>
    <t>AREA</t>
  </si>
  <si>
    <t>Las Cabras</t>
  </si>
  <si>
    <t>Diciembre</t>
  </si>
  <si>
    <t>Enero</t>
  </si>
  <si>
    <t>lt</t>
  </si>
  <si>
    <t>FUNGICIDAS</t>
  </si>
  <si>
    <t>Bravo 720</t>
  </si>
  <si>
    <t>noviembre</t>
  </si>
  <si>
    <t>Karate Zeon</t>
  </si>
  <si>
    <t>c/u</t>
  </si>
  <si>
    <t>Las Cabras - Peumo</t>
  </si>
  <si>
    <t>Riegos</t>
  </si>
  <si>
    <t>Mezcla hortalicera</t>
  </si>
  <si>
    <t>Amistar Opti</t>
  </si>
  <si>
    <t>m</t>
  </si>
  <si>
    <t>Colmenas polinizacion</t>
  </si>
  <si>
    <t>2.  Precio de Insumos corresponde a  precios  colocados en el predio del agricultor.</t>
  </si>
  <si>
    <t>3. Precio esperado por ventas corresponde a precio colocado en el domicilio del agricultor.</t>
  </si>
  <si>
    <t>7. Plantacion 60 cm sobre hilera, 2,5 entre hilera</t>
  </si>
  <si>
    <t>Rendimiento (Un/hà)</t>
  </si>
  <si>
    <t>Costo unitario ($/Un) (*)</t>
  </si>
  <si>
    <t>TOMATE INVERNADERO</t>
  </si>
  <si>
    <t>Medio</t>
  </si>
  <si>
    <t>Lib. B. O'Higgins</t>
  </si>
  <si>
    <t>Ferias locales - Lo Valledor</t>
  </si>
  <si>
    <t>Mosquita Blanca</t>
  </si>
  <si>
    <t>RENDIMIENTO (Cajas 18 kg/Há.)</t>
  </si>
  <si>
    <t>PRECIO ESPERADO ($/caja 18 KG)</t>
  </si>
  <si>
    <t>Recambio de polietileno</t>
  </si>
  <si>
    <t>Abril</t>
  </si>
  <si>
    <t>Aplicación de fertilizante</t>
  </si>
  <si>
    <t>Mayo a Nov</t>
  </si>
  <si>
    <t>Colocación de cinta de riego</t>
  </si>
  <si>
    <t>Mayo</t>
  </si>
  <si>
    <t>Colocación de mulch y hoyos plantas</t>
  </si>
  <si>
    <t>Plantación y sumergir bandejas</t>
  </si>
  <si>
    <t>Desbrotar y ladear plantas</t>
  </si>
  <si>
    <t>Jul - Nov</t>
  </si>
  <si>
    <t>Amarra de plantas</t>
  </si>
  <si>
    <t>Hormoneo</t>
  </si>
  <si>
    <t>Desbrotar, envolver, deshojar y despuntar</t>
  </si>
  <si>
    <t>Aplicación de fitosanitarios</t>
  </si>
  <si>
    <t>Cosecha</t>
  </si>
  <si>
    <t>Embalado</t>
  </si>
  <si>
    <t>Supervisión</t>
  </si>
  <si>
    <t>Arado cincel</t>
  </si>
  <si>
    <t>Rastraje</t>
  </si>
  <si>
    <t>Preparación mesas de plantación</t>
  </si>
  <si>
    <t>SEMILLAS Y PLANTAS</t>
  </si>
  <si>
    <t>Plantas Injertadas</t>
  </si>
  <si>
    <t>Nitrato de Ca soluble</t>
  </si>
  <si>
    <t>Jun a Nov</t>
  </si>
  <si>
    <t>Nitrato de Mg soluble</t>
  </si>
  <si>
    <t>Nitrato de K soluble</t>
  </si>
  <si>
    <t>Sulfato de K</t>
  </si>
  <si>
    <t>Urea</t>
  </si>
  <si>
    <t>agosto</t>
  </si>
  <si>
    <t>septiembre</t>
  </si>
  <si>
    <t>Previcur Energy 840 SL</t>
  </si>
  <si>
    <t>Ridomil Gold MZ 68 WG</t>
  </si>
  <si>
    <t>octubre</t>
  </si>
  <si>
    <t>Teldor 500</t>
  </si>
  <si>
    <t>Lt</t>
  </si>
  <si>
    <t>diciembre</t>
  </si>
  <si>
    <t xml:space="preserve">Phyton 27 </t>
  </si>
  <si>
    <t>Feb / ago</t>
  </si>
  <si>
    <t>Punto 70</t>
  </si>
  <si>
    <t>julio</t>
  </si>
  <si>
    <t xml:space="preserve">Evisect </t>
  </si>
  <si>
    <t>agos- Nov</t>
  </si>
  <si>
    <t>Actara 25wg</t>
  </si>
  <si>
    <t>Tervigo (nematicida)</t>
  </si>
  <si>
    <t>Cinta de riego</t>
  </si>
  <si>
    <t>Mulch</t>
  </si>
  <si>
    <t>Fosfimax</t>
  </si>
  <si>
    <t>Junio a Diciembre</t>
  </si>
  <si>
    <t>Biotron</t>
  </si>
  <si>
    <t>Cinta amarra gareta</t>
  </si>
  <si>
    <t>Clavos 1 1/4</t>
  </si>
  <si>
    <t>Un</t>
  </si>
  <si>
    <t>Listones de 1"  (charlata)</t>
  </si>
  <si>
    <t>Cajones de 18 kg</t>
  </si>
  <si>
    <t>Flete Mercado Santiago</t>
  </si>
  <si>
    <t>Ingreso Mercado</t>
  </si>
  <si>
    <t>Julio - Nov</t>
  </si>
  <si>
    <t>(*): Este valor representa el valor mìnimo de venta del producto, con IVA incluido.</t>
  </si>
  <si>
    <t>ESCENARIOS COSTO UNITARIO  ($/caja 18 kg)</t>
  </si>
  <si>
    <t>ENE - 2023</t>
  </si>
  <si>
    <t>SEP -OCT-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</si>
</sst>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166" fontId="16" fillId="0" borderId="15" applyFont="0" applyFill="0" applyBorder="0" applyAlignment="0" applyProtection="0"/>
    <xf numFmtId="41" fontId="17" fillId="0" borderId="0" applyFont="0" applyFill="0" applyBorder="0" applyAlignment="0" applyProtection="0"/>
  </cellStyleXfs>
  <cellXfs count="12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0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0" fontId="2" fillId="2" borderId="12" xfId="0" applyFont="1" applyFill="1" applyBorder="1" applyAlignment="1"/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49" fontId="6" fillId="3" borderId="1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2" fillId="7" borderId="15" xfId="0" applyFont="1" applyFill="1" applyBorder="1" applyAlignment="1"/>
    <xf numFmtId="49" fontId="10" fillId="8" borderId="16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4" xfId="0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164" fontId="14" fillId="2" borderId="15" xfId="0" applyNumberFormat="1" applyFont="1" applyFill="1" applyBorder="1" applyAlignment="1">
      <alignment vertical="center"/>
    </xf>
    <xf numFmtId="0" fontId="12" fillId="2" borderId="15" xfId="0" applyFont="1" applyFill="1" applyBorder="1" applyAlignment="1"/>
    <xf numFmtId="0" fontId="0" fillId="2" borderId="17" xfId="0" applyFont="1" applyFill="1" applyBorder="1" applyAlignment="1"/>
    <xf numFmtId="49" fontId="0" fillId="2" borderId="15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5" borderId="19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164" fontId="1" fillId="5" borderId="21" xfId="0" applyNumberFormat="1" applyFont="1" applyFill="1" applyBorder="1" applyAlignment="1">
      <alignment vertical="center"/>
    </xf>
    <xf numFmtId="49" fontId="1" fillId="3" borderId="22" xfId="0" applyNumberFormat="1" applyFont="1" applyFill="1" applyBorder="1" applyAlignment="1">
      <alignment vertical="center"/>
    </xf>
    <xf numFmtId="164" fontId="1" fillId="3" borderId="23" xfId="0" applyNumberFormat="1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4" fontId="1" fillId="6" borderId="26" xfId="0" applyNumberFormat="1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49" fontId="10" fillId="8" borderId="27" xfId="0" applyNumberFormat="1" applyFont="1" applyFill="1" applyBorder="1" applyAlignment="1">
      <alignment vertical="center"/>
    </xf>
    <xf numFmtId="49" fontId="12" fillId="8" borderId="28" xfId="0" applyNumberFormat="1" applyFont="1" applyFill="1" applyBorder="1" applyAlignment="1"/>
    <xf numFmtId="49" fontId="10" fillId="2" borderId="29" xfId="0" applyNumberFormat="1" applyFont="1" applyFill="1" applyBorder="1" applyAlignment="1">
      <alignment vertical="center"/>
    </xf>
    <xf numFmtId="9" fontId="12" fillId="2" borderId="30" xfId="0" applyNumberFormat="1" applyFont="1" applyFill="1" applyBorder="1" applyAlignment="1"/>
    <xf numFmtId="49" fontId="10" fillId="8" borderId="31" xfId="0" applyNumberFormat="1" applyFont="1" applyFill="1" applyBorder="1" applyAlignment="1">
      <alignment vertical="center"/>
    </xf>
    <xf numFmtId="165" fontId="10" fillId="8" borderId="32" xfId="0" applyNumberFormat="1" applyFont="1" applyFill="1" applyBorder="1" applyAlignment="1">
      <alignment vertical="center"/>
    </xf>
    <xf numFmtId="9" fontId="10" fillId="8" borderId="33" xfId="0" applyNumberFormat="1" applyFont="1" applyFill="1" applyBorder="1" applyAlignment="1">
      <alignment vertical="center"/>
    </xf>
    <xf numFmtId="0" fontId="12" fillId="9" borderId="36" xfId="0" applyFont="1" applyFill="1" applyBorder="1" applyAlignment="1"/>
    <xf numFmtId="0" fontId="12" fillId="2" borderId="15" xfId="0" applyFont="1" applyFill="1" applyBorder="1" applyAlignment="1">
      <alignment vertical="center"/>
    </xf>
    <xf numFmtId="49" fontId="12" fillId="2" borderId="15" xfId="0" applyNumberFormat="1" applyFont="1" applyFill="1" applyBorder="1" applyAlignment="1">
      <alignment vertical="center"/>
    </xf>
    <xf numFmtId="49" fontId="10" fillId="2" borderId="37" xfId="0" applyNumberFormat="1" applyFont="1" applyFill="1" applyBorder="1" applyAlignment="1">
      <alignment vertical="center"/>
    </xf>
    <xf numFmtId="0" fontId="12" fillId="2" borderId="38" xfId="0" applyFont="1" applyFill="1" applyBorder="1" applyAlignment="1"/>
    <xf numFmtId="0" fontId="12" fillId="2" borderId="39" xfId="0" applyFont="1" applyFill="1" applyBorder="1" applyAlignment="1"/>
    <xf numFmtId="49" fontId="12" fillId="2" borderId="40" xfId="0" applyNumberFormat="1" applyFont="1" applyFill="1" applyBorder="1" applyAlignment="1">
      <alignment vertical="center"/>
    </xf>
    <xf numFmtId="0" fontId="12" fillId="2" borderId="41" xfId="0" applyFont="1" applyFill="1" applyBorder="1" applyAlignment="1"/>
    <xf numFmtId="49" fontId="12" fillId="2" borderId="42" xfId="0" applyNumberFormat="1" applyFont="1" applyFill="1" applyBorder="1" applyAlignment="1">
      <alignment vertical="center"/>
    </xf>
    <xf numFmtId="0" fontId="12" fillId="2" borderId="43" xfId="0" applyFont="1" applyFill="1" applyBorder="1" applyAlignment="1"/>
    <xf numFmtId="0" fontId="12" fillId="2" borderId="44" xfId="0" applyFont="1" applyFill="1" applyBorder="1" applyAlignment="1"/>
    <xf numFmtId="0" fontId="10" fillId="7" borderId="15" xfId="0" applyFont="1" applyFill="1" applyBorder="1" applyAlignment="1">
      <alignment vertical="center"/>
    </xf>
    <xf numFmtId="0" fontId="7" fillId="9" borderId="14" xfId="0" applyFont="1" applyFill="1" applyBorder="1" applyAlignment="1">
      <alignment vertical="center"/>
    </xf>
    <xf numFmtId="49" fontId="15" fillId="9" borderId="15" xfId="0" applyNumberFormat="1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0" fontId="7" fillId="9" borderId="45" xfId="0" applyFont="1" applyFill="1" applyBorder="1" applyAlignment="1">
      <alignment vertical="center"/>
    </xf>
    <xf numFmtId="49" fontId="10" fillId="8" borderId="46" xfId="0" applyNumberFormat="1" applyFont="1" applyFill="1" applyBorder="1" applyAlignment="1">
      <alignment vertical="center"/>
    </xf>
    <xf numFmtId="0" fontId="0" fillId="0" borderId="15" xfId="0" applyNumberFormat="1" applyFont="1" applyBorder="1" applyAlignment="1"/>
    <xf numFmtId="49" fontId="5" fillId="3" borderId="50" xfId="0" applyNumberFormat="1" applyFont="1" applyFill="1" applyBorder="1" applyAlignment="1">
      <alignment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vertical="center"/>
    </xf>
    <xf numFmtId="3" fontId="5" fillId="3" borderId="50" xfId="0" applyNumberFormat="1" applyFont="1" applyFill="1" applyBorder="1" applyAlignment="1">
      <alignment vertical="center"/>
    </xf>
    <xf numFmtId="165" fontId="10" fillId="8" borderId="32" xfId="0" applyNumberFormat="1" applyFont="1" applyFill="1" applyBorder="1" applyAlignment="1">
      <alignment horizontal="center" vertical="center"/>
    </xf>
    <xf numFmtId="165" fontId="10" fillId="8" borderId="33" xfId="0" applyNumberFormat="1" applyFont="1" applyFill="1" applyBorder="1" applyAlignment="1">
      <alignment horizontal="center" vertical="center"/>
    </xf>
    <xf numFmtId="0" fontId="0" fillId="2" borderId="51" xfId="0" applyFont="1" applyFill="1" applyBorder="1" applyAlignment="1"/>
    <xf numFmtId="49" fontId="15" fillId="9" borderId="34" xfId="0" applyNumberFormat="1" applyFont="1" applyFill="1" applyBorder="1" applyAlignment="1">
      <alignment vertical="center"/>
    </xf>
    <xf numFmtId="0" fontId="10" fillId="9" borderId="35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2" borderId="4" xfId="0" applyFill="1" applyBorder="1"/>
    <xf numFmtId="49" fontId="18" fillId="3" borderId="52" xfId="0" applyNumberFormat="1" applyFont="1" applyFill="1" applyBorder="1" applyAlignment="1">
      <alignment vertical="center" wrapText="1"/>
    </xf>
    <xf numFmtId="0" fontId="3" fillId="10" borderId="53" xfId="0" applyFont="1" applyFill="1" applyBorder="1" applyAlignment="1">
      <alignment horizontal="right"/>
    </xf>
    <xf numFmtId="0" fontId="3" fillId="2" borderId="54" xfId="0" applyFont="1" applyFill="1" applyBorder="1"/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3" fontId="3" fillId="0" borderId="53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2" xfId="0" applyNumberFormat="1" applyFont="1" applyFill="1" applyBorder="1" applyAlignment="1">
      <alignment vertical="center" wrapText="1"/>
    </xf>
    <xf numFmtId="0" fontId="3" fillId="10" borderId="53" xfId="0" applyFont="1" applyFill="1" applyBorder="1" applyAlignment="1">
      <alignment horizontal="right" vertical="center" wrapText="1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17" fontId="3" fillId="0" borderId="53" xfId="0" applyNumberFormat="1" applyFont="1" applyFill="1" applyBorder="1" applyAlignment="1">
      <alignment horizontal="right" vertical="center"/>
    </xf>
    <xf numFmtId="0" fontId="3" fillId="10" borderId="53" xfId="0" applyFont="1" applyFill="1" applyBorder="1" applyAlignment="1">
      <alignment horizontal="right" vertical="center"/>
    </xf>
    <xf numFmtId="3" fontId="3" fillId="0" borderId="53" xfId="0" applyNumberFormat="1" applyFont="1" applyFill="1" applyBorder="1" applyAlignment="1">
      <alignment horizontal="right" vertical="center"/>
    </xf>
    <xf numFmtId="49" fontId="3" fillId="2" borderId="49" xfId="0" applyNumberFormat="1" applyFont="1" applyFill="1" applyBorder="1" applyAlignment="1">
      <alignment horizontal="left"/>
    </xf>
    <xf numFmtId="49" fontId="3" fillId="2" borderId="55" xfId="0" applyNumberFormat="1" applyFont="1" applyFill="1" applyBorder="1" applyAlignment="1">
      <alignment horizontal="left"/>
    </xf>
    <xf numFmtId="3" fontId="3" fillId="0" borderId="53" xfId="0" applyNumberFormat="1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17" fontId="3" fillId="0" borderId="53" xfId="0" applyNumberFormat="1" applyFont="1" applyBorder="1" applyAlignment="1">
      <alignment horizontal="right" vertical="center"/>
    </xf>
    <xf numFmtId="17" fontId="3" fillId="10" borderId="53" xfId="0" applyNumberFormat="1" applyFont="1" applyFill="1" applyBorder="1" applyAlignment="1">
      <alignment horizontal="right" vertical="center"/>
    </xf>
    <xf numFmtId="0" fontId="3" fillId="0" borderId="53" xfId="0" applyFont="1" applyBorder="1" applyAlignment="1">
      <alignment horizontal="right" vertical="center" wrapText="1"/>
    </xf>
    <xf numFmtId="0" fontId="2" fillId="2" borderId="56" xfId="0" applyFont="1" applyFill="1" applyBorder="1" applyAlignment="1">
      <alignment wrapText="1"/>
    </xf>
    <xf numFmtId="14" fontId="2" fillId="2" borderId="6" xfId="0" applyNumberFormat="1" applyFont="1" applyFill="1" applyBorder="1" applyAlignment="1"/>
    <xf numFmtId="0" fontId="2" fillId="2" borderId="6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/>
    </xf>
    <xf numFmtId="49" fontId="18" fillId="5" borderId="1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0" xfId="0" applyNumberFormat="1" applyFont="1" applyFill="1" applyBorder="1" applyAlignment="1">
      <alignment horizontal="center" vertical="center"/>
    </xf>
    <xf numFmtId="49" fontId="18" fillId="3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41" fontId="10" fillId="8" borderId="47" xfId="2" applyFont="1" applyFill="1" applyBorder="1" applyAlignment="1">
      <alignment vertical="center"/>
    </xf>
    <xf numFmtId="41" fontId="10" fillId="8" borderId="48" xfId="2" applyFont="1" applyFill="1" applyBorder="1" applyAlignment="1">
      <alignment vertical="center"/>
    </xf>
  </cellXfs>
  <cellStyles count="3">
    <cellStyle name="Millares [0]" xfId="2" builtinId="6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15084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292060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1"/>
  <sheetViews>
    <sheetView showGridLines="0" tabSelected="1" zoomScale="142" zoomScaleNormal="142" workbookViewId="0">
      <selection activeCell="H8" sqref="H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285156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79"/>
      <c r="D8" s="2"/>
      <c r="E8" s="4"/>
      <c r="F8" s="4"/>
      <c r="G8" s="4"/>
    </row>
    <row r="9" spans="1:255" s="92" customFormat="1" ht="12" customHeight="1" x14ac:dyDescent="0.25">
      <c r="A9" s="84"/>
      <c r="B9" s="85" t="s">
        <v>0</v>
      </c>
      <c r="C9" s="86" t="s">
        <v>78</v>
      </c>
      <c r="D9" s="87"/>
      <c r="E9" s="88" t="s">
        <v>83</v>
      </c>
      <c r="F9" s="89"/>
      <c r="G9" s="90">
        <v>8000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</row>
    <row r="10" spans="1:255" s="92" customFormat="1" ht="25.5" customHeight="1" x14ac:dyDescent="0.25">
      <c r="A10" s="84"/>
      <c r="B10" s="93" t="s">
        <v>1</v>
      </c>
      <c r="C10" s="94">
        <v>7742</v>
      </c>
      <c r="D10" s="87"/>
      <c r="E10" s="95" t="s">
        <v>2</v>
      </c>
      <c r="F10" s="96"/>
      <c r="G10" s="97" t="s">
        <v>145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</row>
    <row r="11" spans="1:255" s="92" customFormat="1" ht="18" customHeight="1" x14ac:dyDescent="0.25">
      <c r="A11" s="84"/>
      <c r="B11" s="93" t="s">
        <v>55</v>
      </c>
      <c r="C11" s="98" t="s">
        <v>79</v>
      </c>
      <c r="D11" s="87"/>
      <c r="E11" s="95" t="s">
        <v>84</v>
      </c>
      <c r="F11" s="96"/>
      <c r="G11" s="99">
        <v>9000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</row>
    <row r="12" spans="1:255" s="92" customFormat="1" ht="11.25" customHeight="1" x14ac:dyDescent="0.25">
      <c r="A12" s="84"/>
      <c r="B12" s="93" t="s">
        <v>56</v>
      </c>
      <c r="C12" s="98" t="s">
        <v>80</v>
      </c>
      <c r="D12" s="87"/>
      <c r="E12" s="100" t="s">
        <v>3</v>
      </c>
      <c r="F12" s="101"/>
      <c r="G12" s="102">
        <f>+G11*G9</f>
        <v>72000000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</row>
    <row r="13" spans="1:255" s="92" customFormat="1" ht="11.25" customHeight="1" x14ac:dyDescent="0.25">
      <c r="A13" s="84"/>
      <c r="B13" s="93" t="s">
        <v>57</v>
      </c>
      <c r="C13" s="98" t="s">
        <v>58</v>
      </c>
      <c r="D13" s="87"/>
      <c r="E13" s="95" t="s">
        <v>4</v>
      </c>
      <c r="F13" s="96"/>
      <c r="G13" s="103" t="s">
        <v>81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</row>
    <row r="14" spans="1:255" s="92" customFormat="1" ht="15" x14ac:dyDescent="0.25">
      <c r="A14" s="84"/>
      <c r="B14" s="93" t="s">
        <v>5</v>
      </c>
      <c r="C14" s="94" t="s">
        <v>67</v>
      </c>
      <c r="D14" s="87"/>
      <c r="E14" s="95" t="s">
        <v>6</v>
      </c>
      <c r="F14" s="96"/>
      <c r="G14" s="104" t="s">
        <v>59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</row>
    <row r="15" spans="1:255" s="92" customFormat="1" ht="25.5" customHeight="1" x14ac:dyDescent="0.25">
      <c r="A15" s="84"/>
      <c r="B15" s="93" t="s">
        <v>7</v>
      </c>
      <c r="C15" s="105" t="s">
        <v>144</v>
      </c>
      <c r="D15" s="87"/>
      <c r="E15" s="123" t="s">
        <v>8</v>
      </c>
      <c r="F15" s="124"/>
      <c r="G15" s="106" t="s">
        <v>82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</row>
    <row r="16" spans="1:255" ht="12" customHeight="1" x14ac:dyDescent="0.25">
      <c r="A16" s="2"/>
      <c r="B16" s="107"/>
      <c r="C16" s="108"/>
      <c r="D16" s="6"/>
      <c r="E16" s="7"/>
      <c r="F16" s="7"/>
      <c r="G16" s="109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8"/>
      <c r="B17" s="82" t="s">
        <v>9</v>
      </c>
      <c r="C17" s="83"/>
      <c r="D17" s="83"/>
      <c r="E17" s="83"/>
      <c r="F17" s="83"/>
      <c r="G17" s="83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9"/>
      <c r="C18" s="10"/>
      <c r="D18" s="10"/>
      <c r="E18" s="10"/>
      <c r="F18" s="11"/>
      <c r="G18" s="110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111" t="s">
        <v>10</v>
      </c>
      <c r="C19" s="112"/>
      <c r="D19" s="113"/>
      <c r="E19" s="113"/>
      <c r="F19" s="114"/>
      <c r="G19" s="115"/>
    </row>
    <row r="20" spans="1:255" ht="24" customHeight="1" x14ac:dyDescent="0.25">
      <c r="A20" s="5"/>
      <c r="B20" s="116" t="s">
        <v>11</v>
      </c>
      <c r="C20" s="117" t="s">
        <v>12</v>
      </c>
      <c r="D20" s="117" t="s">
        <v>13</v>
      </c>
      <c r="E20" s="116" t="s">
        <v>14</v>
      </c>
      <c r="F20" s="117" t="s">
        <v>15</v>
      </c>
      <c r="G20" s="116" t="s">
        <v>16</v>
      </c>
    </row>
    <row r="21" spans="1:255" s="92" customFormat="1" ht="12" customHeight="1" x14ac:dyDescent="0.25">
      <c r="A21" s="84"/>
      <c r="B21" s="118" t="s">
        <v>85</v>
      </c>
      <c r="C21" s="119" t="s">
        <v>17</v>
      </c>
      <c r="D21" s="119">
        <v>10</v>
      </c>
      <c r="E21" s="119" t="s">
        <v>86</v>
      </c>
      <c r="F21" s="120">
        <v>23000</v>
      </c>
      <c r="G21" s="121">
        <f>F21*D21</f>
        <v>230000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</row>
    <row r="22" spans="1:255" s="92" customFormat="1" ht="12" customHeight="1" x14ac:dyDescent="0.25">
      <c r="A22" s="84"/>
      <c r="B22" s="118" t="s">
        <v>87</v>
      </c>
      <c r="C22" s="119" t="s">
        <v>17</v>
      </c>
      <c r="D22" s="119">
        <v>10</v>
      </c>
      <c r="E22" s="119" t="s">
        <v>88</v>
      </c>
      <c r="F22" s="120">
        <v>23000</v>
      </c>
      <c r="G22" s="121">
        <f>F22*D22</f>
        <v>230000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</row>
    <row r="23" spans="1:255" s="92" customFormat="1" ht="12" customHeight="1" x14ac:dyDescent="0.25">
      <c r="A23" s="84"/>
      <c r="B23" s="118" t="s">
        <v>89</v>
      </c>
      <c r="C23" s="119" t="s">
        <v>17</v>
      </c>
      <c r="D23" s="119">
        <v>5</v>
      </c>
      <c r="E23" s="119" t="s">
        <v>90</v>
      </c>
      <c r="F23" s="120">
        <v>23000</v>
      </c>
      <c r="G23" s="121">
        <f t="shared" ref="G23:G33" si="0">F23*D23</f>
        <v>115000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</row>
    <row r="24" spans="1:255" s="92" customFormat="1" ht="25.5" x14ac:dyDescent="0.25">
      <c r="A24" s="84"/>
      <c r="B24" s="125" t="s">
        <v>91</v>
      </c>
      <c r="C24" s="119" t="s">
        <v>17</v>
      </c>
      <c r="D24" s="119">
        <v>7.5</v>
      </c>
      <c r="E24" s="119" t="s">
        <v>90</v>
      </c>
      <c r="F24" s="120">
        <v>23000</v>
      </c>
      <c r="G24" s="121">
        <f t="shared" si="0"/>
        <v>172500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</row>
    <row r="25" spans="1:255" s="92" customFormat="1" ht="12" customHeight="1" x14ac:dyDescent="0.25">
      <c r="A25" s="84"/>
      <c r="B25" s="118" t="s">
        <v>92</v>
      </c>
      <c r="C25" s="119" t="s">
        <v>17</v>
      </c>
      <c r="D25" s="119">
        <v>15</v>
      </c>
      <c r="E25" s="119" t="s">
        <v>90</v>
      </c>
      <c r="F25" s="120">
        <v>23000</v>
      </c>
      <c r="G25" s="121">
        <f t="shared" si="0"/>
        <v>345000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  <c r="IU25" s="91"/>
    </row>
    <row r="26" spans="1:255" s="92" customFormat="1" ht="12" customHeight="1" x14ac:dyDescent="0.25">
      <c r="A26" s="84"/>
      <c r="B26" s="118" t="s">
        <v>93</v>
      </c>
      <c r="C26" s="119" t="s">
        <v>17</v>
      </c>
      <c r="D26" s="119">
        <v>9</v>
      </c>
      <c r="E26" s="119" t="s">
        <v>94</v>
      </c>
      <c r="F26" s="120">
        <v>23000</v>
      </c>
      <c r="G26" s="121">
        <f t="shared" si="0"/>
        <v>207000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  <c r="IU26" s="91"/>
    </row>
    <row r="27" spans="1:255" s="92" customFormat="1" ht="12" customHeight="1" x14ac:dyDescent="0.25">
      <c r="A27" s="84"/>
      <c r="B27" s="118" t="s">
        <v>95</v>
      </c>
      <c r="C27" s="119" t="s">
        <v>17</v>
      </c>
      <c r="D27" s="119">
        <v>10</v>
      </c>
      <c r="E27" s="119" t="s">
        <v>94</v>
      </c>
      <c r="F27" s="120">
        <v>23000</v>
      </c>
      <c r="G27" s="121">
        <f t="shared" si="0"/>
        <v>230000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  <c r="IU27" s="91"/>
    </row>
    <row r="28" spans="1:255" s="92" customFormat="1" ht="12" customHeight="1" x14ac:dyDescent="0.25">
      <c r="A28" s="84"/>
      <c r="B28" s="118" t="s">
        <v>96</v>
      </c>
      <c r="C28" s="119" t="s">
        <v>17</v>
      </c>
      <c r="D28" s="119">
        <v>10</v>
      </c>
      <c r="E28" s="119" t="s">
        <v>94</v>
      </c>
      <c r="F28" s="120">
        <v>23000</v>
      </c>
      <c r="G28" s="121">
        <f t="shared" si="0"/>
        <v>230000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  <c r="IU28" s="91"/>
    </row>
    <row r="29" spans="1:255" s="92" customFormat="1" ht="25.5" x14ac:dyDescent="0.25">
      <c r="A29" s="84"/>
      <c r="B29" s="125" t="s">
        <v>97</v>
      </c>
      <c r="C29" s="119" t="s">
        <v>17</v>
      </c>
      <c r="D29" s="119">
        <v>175</v>
      </c>
      <c r="E29" s="119" t="s">
        <v>94</v>
      </c>
      <c r="F29" s="120">
        <v>23000</v>
      </c>
      <c r="G29" s="121">
        <f t="shared" si="0"/>
        <v>4025000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1"/>
      <c r="HT29" s="91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  <c r="IS29" s="91"/>
      <c r="IT29" s="91"/>
      <c r="IU29" s="91"/>
    </row>
    <row r="30" spans="1:255" s="92" customFormat="1" ht="12" customHeight="1" x14ac:dyDescent="0.25">
      <c r="A30" s="84"/>
      <c r="B30" s="118" t="s">
        <v>68</v>
      </c>
      <c r="C30" s="119" t="s">
        <v>17</v>
      </c>
      <c r="D30" s="119">
        <v>20</v>
      </c>
      <c r="E30" s="119" t="s">
        <v>94</v>
      </c>
      <c r="F30" s="120">
        <v>23000</v>
      </c>
      <c r="G30" s="121">
        <f t="shared" si="0"/>
        <v>460000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  <c r="IN30" s="91"/>
      <c r="IO30" s="91"/>
      <c r="IP30" s="91"/>
      <c r="IQ30" s="91"/>
      <c r="IR30" s="91"/>
      <c r="IS30" s="91"/>
      <c r="IT30" s="91"/>
      <c r="IU30" s="91"/>
    </row>
    <row r="31" spans="1:255" s="92" customFormat="1" ht="12" customHeight="1" x14ac:dyDescent="0.25">
      <c r="A31" s="84"/>
      <c r="B31" s="118" t="s">
        <v>98</v>
      </c>
      <c r="C31" s="119" t="s">
        <v>17</v>
      </c>
      <c r="D31" s="119">
        <v>47.5</v>
      </c>
      <c r="E31" s="119" t="s">
        <v>94</v>
      </c>
      <c r="F31" s="120">
        <v>23000</v>
      </c>
      <c r="G31" s="121">
        <f t="shared" si="0"/>
        <v>1092500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1"/>
      <c r="HT31" s="91"/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1"/>
      <c r="IN31" s="91"/>
      <c r="IO31" s="91"/>
      <c r="IP31" s="91"/>
      <c r="IQ31" s="91"/>
      <c r="IR31" s="91"/>
      <c r="IS31" s="91"/>
      <c r="IT31" s="91"/>
      <c r="IU31" s="91"/>
    </row>
    <row r="32" spans="1:255" s="92" customFormat="1" ht="12" customHeight="1" x14ac:dyDescent="0.25">
      <c r="A32" s="84"/>
      <c r="B32" s="118" t="s">
        <v>99</v>
      </c>
      <c r="C32" s="119" t="s">
        <v>17</v>
      </c>
      <c r="D32" s="119">
        <v>175</v>
      </c>
      <c r="E32" s="119" t="s">
        <v>59</v>
      </c>
      <c r="F32" s="120">
        <v>23000</v>
      </c>
      <c r="G32" s="121">
        <f t="shared" si="0"/>
        <v>4025000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1"/>
      <c r="HT32" s="91"/>
      <c r="HU32" s="91"/>
      <c r="HV32" s="91"/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1"/>
      <c r="IK32" s="91"/>
      <c r="IL32" s="91"/>
      <c r="IM32" s="91"/>
      <c r="IN32" s="91"/>
      <c r="IO32" s="91"/>
      <c r="IP32" s="91"/>
      <c r="IQ32" s="91"/>
      <c r="IR32" s="91"/>
      <c r="IS32" s="91"/>
      <c r="IT32" s="91"/>
      <c r="IU32" s="91"/>
    </row>
    <row r="33" spans="1:255" s="92" customFormat="1" ht="12" customHeight="1" x14ac:dyDescent="0.25">
      <c r="A33" s="84"/>
      <c r="B33" s="118" t="s">
        <v>100</v>
      </c>
      <c r="C33" s="119" t="s">
        <v>17</v>
      </c>
      <c r="D33" s="119">
        <v>125</v>
      </c>
      <c r="E33" s="119" t="s">
        <v>59</v>
      </c>
      <c r="F33" s="120">
        <v>23000</v>
      </c>
      <c r="G33" s="121">
        <f t="shared" si="0"/>
        <v>2875000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  <c r="IQ33" s="91"/>
      <c r="IR33" s="91"/>
      <c r="IS33" s="91"/>
      <c r="IT33" s="91"/>
      <c r="IU33" s="91"/>
    </row>
    <row r="34" spans="1:255" s="92" customFormat="1" ht="12" customHeight="1" x14ac:dyDescent="0.25">
      <c r="A34" s="84"/>
      <c r="B34" s="118" t="s">
        <v>101</v>
      </c>
      <c r="C34" s="119" t="s">
        <v>17</v>
      </c>
      <c r="D34" s="119">
        <v>100</v>
      </c>
      <c r="E34" s="119" t="s">
        <v>59</v>
      </c>
      <c r="F34" s="120">
        <v>23000</v>
      </c>
      <c r="G34" s="121">
        <f>+F34*D34</f>
        <v>2300000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  <c r="IP34" s="91"/>
      <c r="IQ34" s="91"/>
      <c r="IR34" s="91"/>
      <c r="IS34" s="91"/>
      <c r="IT34" s="91"/>
      <c r="IU34" s="91"/>
    </row>
    <row r="35" spans="1:255" ht="11.25" customHeight="1" x14ac:dyDescent="0.25">
      <c r="B35" s="15" t="s">
        <v>18</v>
      </c>
      <c r="C35" s="16"/>
      <c r="D35" s="16"/>
      <c r="E35" s="16"/>
      <c r="F35" s="17"/>
      <c r="G35" s="18">
        <f>SUM(G21:G34)</f>
        <v>16537000</v>
      </c>
    </row>
    <row r="36" spans="1:255" ht="15.75" customHeight="1" x14ac:dyDescent="0.25">
      <c r="A36" s="5"/>
      <c r="B36" s="12"/>
      <c r="C36" s="13"/>
      <c r="D36" s="13"/>
      <c r="E36" s="13"/>
      <c r="F36" s="14"/>
      <c r="G36" s="14"/>
      <c r="K36" s="72"/>
    </row>
    <row r="37" spans="1:255" ht="12" customHeight="1" x14ac:dyDescent="0.25">
      <c r="A37" s="5"/>
      <c r="B37" s="111" t="s">
        <v>19</v>
      </c>
      <c r="C37" s="112"/>
      <c r="D37" s="113"/>
      <c r="E37" s="113"/>
      <c r="F37" s="114"/>
      <c r="G37" s="115"/>
    </row>
    <row r="38" spans="1:255" ht="24" customHeight="1" x14ac:dyDescent="0.25">
      <c r="A38" s="5"/>
      <c r="B38" s="116" t="s">
        <v>11</v>
      </c>
      <c r="C38" s="117" t="s">
        <v>12</v>
      </c>
      <c r="D38" s="117" t="s">
        <v>13</v>
      </c>
      <c r="E38" s="116" t="s">
        <v>14</v>
      </c>
      <c r="F38" s="117" t="s">
        <v>15</v>
      </c>
      <c r="G38" s="116" t="s">
        <v>16</v>
      </c>
    </row>
    <row r="39" spans="1:255" s="92" customFormat="1" ht="12" customHeight="1" x14ac:dyDescent="0.25">
      <c r="A39" s="84"/>
      <c r="B39" s="118"/>
      <c r="C39" s="119"/>
      <c r="D39" s="119"/>
      <c r="E39" s="119"/>
      <c r="F39" s="120"/>
      <c r="G39" s="12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  <c r="IU39" s="91"/>
    </row>
    <row r="40" spans="1:255" ht="11.25" customHeight="1" x14ac:dyDescent="0.25">
      <c r="B40" s="15" t="s">
        <v>20</v>
      </c>
      <c r="C40" s="16"/>
      <c r="D40" s="16"/>
      <c r="E40" s="16"/>
      <c r="F40" s="17"/>
      <c r="G40" s="18">
        <f>SUM(G39)</f>
        <v>0</v>
      </c>
    </row>
    <row r="41" spans="1:255" ht="15.75" customHeight="1" x14ac:dyDescent="0.25">
      <c r="A41" s="5"/>
      <c r="B41" s="12"/>
      <c r="C41" s="13"/>
      <c r="D41" s="13"/>
      <c r="E41" s="13"/>
      <c r="F41" s="14"/>
      <c r="G41" s="14"/>
      <c r="K41" s="72"/>
    </row>
    <row r="42" spans="1:255" ht="12" customHeight="1" x14ac:dyDescent="0.25">
      <c r="A42" s="5"/>
      <c r="B42" s="111" t="s">
        <v>21</v>
      </c>
      <c r="C42" s="112"/>
      <c r="D42" s="113"/>
      <c r="E42" s="113"/>
      <c r="F42" s="114"/>
      <c r="G42" s="115"/>
    </row>
    <row r="43" spans="1:255" ht="24" customHeight="1" x14ac:dyDescent="0.25">
      <c r="A43" s="5"/>
      <c r="B43" s="116" t="s">
        <v>11</v>
      </c>
      <c r="C43" s="117" t="s">
        <v>12</v>
      </c>
      <c r="D43" s="117" t="s">
        <v>13</v>
      </c>
      <c r="E43" s="116" t="s">
        <v>14</v>
      </c>
      <c r="F43" s="117" t="s">
        <v>15</v>
      </c>
      <c r="G43" s="116" t="s">
        <v>16</v>
      </c>
    </row>
    <row r="44" spans="1:255" s="92" customFormat="1" ht="12" customHeight="1" x14ac:dyDescent="0.25">
      <c r="A44" s="84"/>
      <c r="B44" s="118" t="s">
        <v>102</v>
      </c>
      <c r="C44" s="119" t="s">
        <v>22</v>
      </c>
      <c r="D44" s="119">
        <v>0.13</v>
      </c>
      <c r="E44" s="119" t="s">
        <v>60</v>
      </c>
      <c r="F44" s="120">
        <v>424116</v>
      </c>
      <c r="G44" s="121">
        <f>+F44*D44</f>
        <v>55135.08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  <c r="HA44" s="91"/>
      <c r="HB44" s="91"/>
      <c r="HC44" s="91"/>
      <c r="HD44" s="91"/>
      <c r="HE44" s="91"/>
      <c r="HF44" s="91"/>
      <c r="HG44" s="91"/>
      <c r="HH44" s="91"/>
      <c r="HI44" s="91"/>
      <c r="HJ44" s="91"/>
      <c r="HK44" s="91"/>
      <c r="HL44" s="91"/>
      <c r="HM44" s="91"/>
      <c r="HN44" s="91"/>
      <c r="HO44" s="91"/>
      <c r="HP44" s="91"/>
      <c r="HQ44" s="91"/>
      <c r="HR44" s="91"/>
      <c r="HS44" s="91"/>
      <c r="HT44" s="91"/>
      <c r="HU44" s="91"/>
      <c r="HV44" s="91"/>
      <c r="HW44" s="91"/>
      <c r="HX44" s="91"/>
      <c r="HY44" s="91"/>
      <c r="HZ44" s="91"/>
      <c r="IA44" s="91"/>
      <c r="IB44" s="91"/>
      <c r="IC44" s="91"/>
      <c r="ID44" s="91"/>
      <c r="IE44" s="91"/>
      <c r="IF44" s="91"/>
      <c r="IG44" s="91"/>
      <c r="IH44" s="91"/>
      <c r="II44" s="91"/>
      <c r="IJ44" s="91"/>
      <c r="IK44" s="91"/>
      <c r="IL44" s="91"/>
      <c r="IM44" s="91"/>
      <c r="IN44" s="91"/>
      <c r="IO44" s="91"/>
      <c r="IP44" s="91"/>
      <c r="IQ44" s="91"/>
      <c r="IR44" s="91"/>
      <c r="IS44" s="91"/>
      <c r="IT44" s="91"/>
      <c r="IU44" s="91"/>
    </row>
    <row r="45" spans="1:255" s="92" customFormat="1" ht="12" customHeight="1" x14ac:dyDescent="0.25">
      <c r="A45" s="84"/>
      <c r="B45" s="118" t="s">
        <v>103</v>
      </c>
      <c r="C45" s="119" t="s">
        <v>22</v>
      </c>
      <c r="D45" s="119">
        <v>0.26</v>
      </c>
      <c r="E45" s="119" t="s">
        <v>60</v>
      </c>
      <c r="F45" s="120">
        <v>395841</v>
      </c>
      <c r="G45" s="121">
        <f t="shared" ref="G45:G46" si="1">+F45*D45</f>
        <v>102918.66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1"/>
      <c r="HT45" s="91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  <c r="IN45" s="91"/>
      <c r="IO45" s="91"/>
      <c r="IP45" s="91"/>
      <c r="IQ45" s="91"/>
      <c r="IR45" s="91"/>
      <c r="IS45" s="91"/>
      <c r="IT45" s="91"/>
      <c r="IU45" s="91"/>
    </row>
    <row r="46" spans="1:255" s="92" customFormat="1" ht="12" customHeight="1" x14ac:dyDescent="0.25">
      <c r="A46" s="84"/>
      <c r="B46" s="118" t="s">
        <v>104</v>
      </c>
      <c r="C46" s="119" t="s">
        <v>22</v>
      </c>
      <c r="D46" s="119">
        <v>2</v>
      </c>
      <c r="E46" s="119" t="s">
        <v>60</v>
      </c>
      <c r="F46" s="120">
        <v>95040</v>
      </c>
      <c r="G46" s="121">
        <f t="shared" si="1"/>
        <v>190080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1"/>
      <c r="HT46" s="91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  <c r="IL46" s="91"/>
      <c r="IM46" s="91"/>
      <c r="IN46" s="91"/>
      <c r="IO46" s="91"/>
      <c r="IP46" s="91"/>
      <c r="IQ46" s="91"/>
      <c r="IR46" s="91"/>
      <c r="IS46" s="91"/>
      <c r="IT46" s="91"/>
      <c r="IU46" s="91"/>
    </row>
    <row r="47" spans="1:255" ht="12" customHeight="1" x14ac:dyDescent="0.25">
      <c r="A47" s="31"/>
      <c r="B47" s="73" t="s">
        <v>23</v>
      </c>
      <c r="C47" s="74"/>
      <c r="D47" s="74"/>
      <c r="E47" s="74"/>
      <c r="F47" s="75"/>
      <c r="G47" s="76">
        <f>SUM(G44:G46)</f>
        <v>348133.74</v>
      </c>
    </row>
    <row r="48" spans="1:255" ht="12" customHeight="1" x14ac:dyDescent="0.25">
      <c r="A48" s="31"/>
      <c r="B48" s="12"/>
      <c r="C48" s="13"/>
      <c r="D48" s="13"/>
      <c r="E48" s="13"/>
      <c r="F48" s="14"/>
      <c r="G48" s="14"/>
    </row>
    <row r="49" spans="1:255" ht="12" customHeight="1" x14ac:dyDescent="0.25">
      <c r="A49" s="5"/>
      <c r="B49" s="111" t="s">
        <v>24</v>
      </c>
      <c r="C49" s="112"/>
      <c r="D49" s="113"/>
      <c r="E49" s="113"/>
      <c r="F49" s="114"/>
      <c r="G49" s="115"/>
    </row>
    <row r="50" spans="1:255" ht="24" customHeight="1" x14ac:dyDescent="0.25">
      <c r="A50" s="5"/>
      <c r="B50" s="116" t="s">
        <v>25</v>
      </c>
      <c r="C50" s="117" t="s">
        <v>26</v>
      </c>
      <c r="D50" s="117" t="s">
        <v>27</v>
      </c>
      <c r="E50" s="116" t="s">
        <v>14</v>
      </c>
      <c r="F50" s="117" t="s">
        <v>15</v>
      </c>
      <c r="G50" s="116" t="s">
        <v>16</v>
      </c>
    </row>
    <row r="51" spans="1:255" s="92" customFormat="1" ht="12" customHeight="1" x14ac:dyDescent="0.25">
      <c r="A51" s="84"/>
      <c r="B51" s="122" t="s">
        <v>105</v>
      </c>
      <c r="C51" s="119"/>
      <c r="D51" s="119"/>
      <c r="E51" s="119"/>
      <c r="F51" s="120"/>
      <c r="G51" s="12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1"/>
      <c r="HT51" s="91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  <c r="IS51" s="91"/>
      <c r="IT51" s="91"/>
      <c r="IU51" s="91"/>
    </row>
    <row r="52" spans="1:255" s="92" customFormat="1" ht="12" customHeight="1" x14ac:dyDescent="0.25">
      <c r="A52" s="84"/>
      <c r="B52" s="118" t="s">
        <v>106</v>
      </c>
      <c r="C52" s="119" t="s">
        <v>66</v>
      </c>
      <c r="D52" s="119">
        <v>15000</v>
      </c>
      <c r="E52" s="119" t="s">
        <v>90</v>
      </c>
      <c r="F52" s="120">
        <v>780</v>
      </c>
      <c r="G52" s="121">
        <f>F52*D52</f>
        <v>11700000</v>
      </c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1"/>
      <c r="HT52" s="91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  <c r="IS52" s="91"/>
      <c r="IT52" s="91"/>
      <c r="IU52" s="91"/>
    </row>
    <row r="53" spans="1:255" s="92" customFormat="1" ht="12" customHeight="1" x14ac:dyDescent="0.25">
      <c r="A53" s="84"/>
      <c r="B53" s="122" t="s">
        <v>28</v>
      </c>
      <c r="C53" s="119"/>
      <c r="D53" s="119"/>
      <c r="E53" s="119"/>
      <c r="F53" s="120"/>
      <c r="G53" s="12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1"/>
      <c r="HT53" s="91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  <c r="IS53" s="91"/>
      <c r="IT53" s="91"/>
      <c r="IU53" s="91"/>
    </row>
    <row r="54" spans="1:255" s="92" customFormat="1" ht="12" customHeight="1" x14ac:dyDescent="0.25">
      <c r="A54" s="84"/>
      <c r="B54" s="118" t="s">
        <v>69</v>
      </c>
      <c r="C54" s="119" t="s">
        <v>29</v>
      </c>
      <c r="D54" s="119">
        <v>250</v>
      </c>
      <c r="E54" s="119" t="s">
        <v>90</v>
      </c>
      <c r="F54" s="120">
        <v>1220</v>
      </c>
      <c r="G54" s="121">
        <f t="shared" ref="G54:G59" si="2">F54*D54</f>
        <v>305000</v>
      </c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1"/>
      <c r="HT54" s="91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  <c r="IS54" s="91"/>
      <c r="IT54" s="91"/>
      <c r="IU54" s="91"/>
    </row>
    <row r="55" spans="1:255" s="92" customFormat="1" ht="12" customHeight="1" x14ac:dyDescent="0.25">
      <c r="A55" s="84"/>
      <c r="B55" s="118" t="s">
        <v>107</v>
      </c>
      <c r="C55" s="119" t="s">
        <v>29</v>
      </c>
      <c r="D55" s="119">
        <v>900</v>
      </c>
      <c r="E55" s="119" t="s">
        <v>108</v>
      </c>
      <c r="F55" s="120">
        <v>1476</v>
      </c>
      <c r="G55" s="121">
        <f t="shared" si="2"/>
        <v>1328400</v>
      </c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  <c r="IS55" s="91"/>
      <c r="IT55" s="91"/>
      <c r="IU55" s="91"/>
    </row>
    <row r="56" spans="1:255" s="92" customFormat="1" ht="12" customHeight="1" x14ac:dyDescent="0.25">
      <c r="A56" s="84"/>
      <c r="B56" s="118" t="s">
        <v>109</v>
      </c>
      <c r="C56" s="119" t="s">
        <v>29</v>
      </c>
      <c r="D56" s="119">
        <v>450</v>
      </c>
      <c r="E56" s="119" t="s">
        <v>108</v>
      </c>
      <c r="F56" s="120">
        <v>827</v>
      </c>
      <c r="G56" s="121">
        <f t="shared" si="2"/>
        <v>372150</v>
      </c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1"/>
      <c r="HT56" s="91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  <c r="IS56" s="91"/>
      <c r="IT56" s="91"/>
      <c r="IU56" s="91"/>
    </row>
    <row r="57" spans="1:255" s="92" customFormat="1" ht="12" customHeight="1" x14ac:dyDescent="0.25">
      <c r="A57" s="84"/>
      <c r="B57" s="118" t="s">
        <v>110</v>
      </c>
      <c r="C57" s="119" t="s">
        <v>29</v>
      </c>
      <c r="D57" s="119">
        <v>1300</v>
      </c>
      <c r="E57" s="119" t="s">
        <v>108</v>
      </c>
      <c r="F57" s="120">
        <v>1476</v>
      </c>
      <c r="G57" s="121">
        <f t="shared" si="2"/>
        <v>1918800</v>
      </c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91"/>
      <c r="HK57" s="91"/>
      <c r="HL57" s="91"/>
      <c r="HM57" s="91"/>
      <c r="HN57" s="91"/>
      <c r="HO57" s="91"/>
      <c r="HP57" s="91"/>
      <c r="HQ57" s="91"/>
      <c r="HR57" s="91"/>
      <c r="HS57" s="91"/>
      <c r="HT57" s="91"/>
      <c r="HU57" s="91"/>
      <c r="HV57" s="91"/>
      <c r="HW57" s="91"/>
      <c r="HX57" s="91"/>
      <c r="HY57" s="91"/>
      <c r="HZ57" s="91"/>
      <c r="IA57" s="91"/>
      <c r="IB57" s="91"/>
      <c r="IC57" s="91"/>
      <c r="ID57" s="91"/>
      <c r="IE57" s="91"/>
      <c r="IF57" s="91"/>
      <c r="IG57" s="91"/>
      <c r="IH57" s="91"/>
      <c r="II57" s="91"/>
      <c r="IJ57" s="91"/>
      <c r="IK57" s="91"/>
      <c r="IL57" s="91"/>
      <c r="IM57" s="91"/>
      <c r="IN57" s="91"/>
      <c r="IO57" s="91"/>
      <c r="IP57" s="91"/>
      <c r="IQ57" s="91"/>
      <c r="IR57" s="91"/>
      <c r="IS57" s="91"/>
      <c r="IT57" s="91"/>
      <c r="IU57" s="91"/>
    </row>
    <row r="58" spans="1:255" s="92" customFormat="1" ht="12" customHeight="1" x14ac:dyDescent="0.25">
      <c r="A58" s="84"/>
      <c r="B58" s="118" t="s">
        <v>111</v>
      </c>
      <c r="C58" s="119" t="s">
        <v>29</v>
      </c>
      <c r="D58" s="119">
        <v>250</v>
      </c>
      <c r="E58" s="119" t="s">
        <v>108</v>
      </c>
      <c r="F58" s="120">
        <v>1981</v>
      </c>
      <c r="G58" s="121">
        <f t="shared" si="2"/>
        <v>495250</v>
      </c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</row>
    <row r="59" spans="1:255" s="92" customFormat="1" ht="12" customHeight="1" x14ac:dyDescent="0.25">
      <c r="A59" s="84"/>
      <c r="B59" s="118" t="s">
        <v>112</v>
      </c>
      <c r="C59" s="119" t="s">
        <v>29</v>
      </c>
      <c r="D59" s="119">
        <v>125</v>
      </c>
      <c r="E59" s="119" t="s">
        <v>108</v>
      </c>
      <c r="F59" s="120">
        <v>970</v>
      </c>
      <c r="G59" s="121">
        <f t="shared" si="2"/>
        <v>121250</v>
      </c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</row>
    <row r="60" spans="1:255" s="92" customFormat="1" ht="12" customHeight="1" x14ac:dyDescent="0.25">
      <c r="A60" s="84"/>
      <c r="B60" s="122" t="s">
        <v>62</v>
      </c>
      <c r="C60" s="119"/>
      <c r="D60" s="119"/>
      <c r="E60" s="119"/>
      <c r="F60" s="120"/>
      <c r="G60" s="12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1"/>
      <c r="HT60" s="91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  <c r="IS60" s="91"/>
      <c r="IT60" s="91"/>
      <c r="IU60" s="91"/>
    </row>
    <row r="61" spans="1:255" s="92" customFormat="1" ht="12" customHeight="1" x14ac:dyDescent="0.25">
      <c r="A61" s="84"/>
      <c r="B61" s="118" t="s">
        <v>63</v>
      </c>
      <c r="C61" s="119" t="s">
        <v>61</v>
      </c>
      <c r="D61" s="119">
        <v>1</v>
      </c>
      <c r="E61" s="119" t="s">
        <v>113</v>
      </c>
      <c r="F61" s="120">
        <v>16755</v>
      </c>
      <c r="G61" s="121">
        <f>F61*D61</f>
        <v>16755</v>
      </c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  <c r="IS61" s="91"/>
      <c r="IT61" s="91"/>
      <c r="IU61" s="91"/>
    </row>
    <row r="62" spans="1:255" s="92" customFormat="1" ht="12" customHeight="1" x14ac:dyDescent="0.25">
      <c r="A62" s="84"/>
      <c r="B62" s="118" t="s">
        <v>70</v>
      </c>
      <c r="C62" s="119" t="s">
        <v>61</v>
      </c>
      <c r="D62" s="119">
        <v>1</v>
      </c>
      <c r="E62" s="119" t="s">
        <v>114</v>
      </c>
      <c r="F62" s="120">
        <v>47005</v>
      </c>
      <c r="G62" s="121">
        <f>F62*D62</f>
        <v>47005</v>
      </c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</row>
    <row r="63" spans="1:255" s="92" customFormat="1" ht="12" customHeight="1" x14ac:dyDescent="0.25">
      <c r="A63" s="84"/>
      <c r="B63" s="118" t="s">
        <v>115</v>
      </c>
      <c r="C63" s="119" t="s">
        <v>61</v>
      </c>
      <c r="D63" s="119">
        <v>0.5</v>
      </c>
      <c r="E63" s="119" t="s">
        <v>90</v>
      </c>
      <c r="F63" s="120">
        <v>65016</v>
      </c>
      <c r="G63" s="121">
        <f>F63*D63</f>
        <v>32508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</row>
    <row r="64" spans="1:255" s="92" customFormat="1" ht="12" customHeight="1" x14ac:dyDescent="0.25">
      <c r="A64" s="84"/>
      <c r="B64" s="118" t="s">
        <v>116</v>
      </c>
      <c r="C64" s="119" t="s">
        <v>29</v>
      </c>
      <c r="D64" s="119">
        <v>0.5</v>
      </c>
      <c r="E64" s="119" t="s">
        <v>117</v>
      </c>
      <c r="F64" s="120">
        <v>39704</v>
      </c>
      <c r="G64" s="121">
        <f>F64*D64</f>
        <v>19852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1"/>
      <c r="HT64" s="91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  <c r="IS64" s="91"/>
      <c r="IT64" s="91"/>
      <c r="IU64" s="91"/>
    </row>
    <row r="65" spans="1:255" s="92" customFormat="1" ht="12" customHeight="1" x14ac:dyDescent="0.25">
      <c r="A65" s="84"/>
      <c r="B65" s="118" t="s">
        <v>118</v>
      </c>
      <c r="C65" s="119" t="s">
        <v>119</v>
      </c>
      <c r="D65" s="119">
        <v>0.5</v>
      </c>
      <c r="E65" s="119" t="s">
        <v>120</v>
      </c>
      <c r="F65" s="120">
        <v>172491</v>
      </c>
      <c r="G65" s="121">
        <f>F65*D65</f>
        <v>86245.5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1"/>
      <c r="HT65" s="91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  <c r="IS65" s="91"/>
      <c r="IT65" s="91"/>
      <c r="IU65" s="91"/>
    </row>
    <row r="66" spans="1:255" s="92" customFormat="1" ht="12" customHeight="1" x14ac:dyDescent="0.25">
      <c r="A66" s="84"/>
      <c r="B66" s="118" t="s">
        <v>121</v>
      </c>
      <c r="C66" s="119" t="s">
        <v>119</v>
      </c>
      <c r="D66" s="119">
        <v>0.5</v>
      </c>
      <c r="E66" s="119" t="s">
        <v>64</v>
      </c>
      <c r="F66" s="120">
        <v>51729</v>
      </c>
      <c r="G66" s="121">
        <f>+F66*D66</f>
        <v>25864.5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1"/>
      <c r="HT66" s="91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  <c r="IS66" s="91"/>
      <c r="IT66" s="91"/>
      <c r="IU66" s="91"/>
    </row>
    <row r="67" spans="1:255" s="92" customFormat="1" ht="12" customHeight="1" x14ac:dyDescent="0.25">
      <c r="A67" s="84"/>
      <c r="B67" s="122" t="s">
        <v>30</v>
      </c>
      <c r="C67" s="119"/>
      <c r="D67" s="119"/>
      <c r="E67" s="119"/>
      <c r="F67" s="120"/>
      <c r="G67" s="12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1"/>
      <c r="HT67" s="91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  <c r="IN67" s="91"/>
      <c r="IO67" s="91"/>
      <c r="IP67" s="91"/>
      <c r="IQ67" s="91"/>
      <c r="IR67" s="91"/>
      <c r="IS67" s="91"/>
      <c r="IT67" s="91"/>
      <c r="IU67" s="91"/>
    </row>
    <row r="68" spans="1:255" s="92" customFormat="1" ht="12" customHeight="1" x14ac:dyDescent="0.25">
      <c r="A68" s="84"/>
      <c r="B68" s="118" t="s">
        <v>65</v>
      </c>
      <c r="C68" s="119" t="s">
        <v>61</v>
      </c>
      <c r="D68" s="119">
        <v>0.75</v>
      </c>
      <c r="E68" s="119" t="s">
        <v>122</v>
      </c>
      <c r="F68" s="120">
        <v>41650</v>
      </c>
      <c r="G68" s="121">
        <f t="shared" ref="G68:G70" si="3">F68*D68</f>
        <v>31237.5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1"/>
      <c r="HT68" s="91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  <c r="IS68" s="91"/>
      <c r="IT68" s="91"/>
      <c r="IU68" s="91"/>
    </row>
    <row r="69" spans="1:255" s="92" customFormat="1" ht="12" customHeight="1" x14ac:dyDescent="0.25">
      <c r="A69" s="84"/>
      <c r="B69" s="118" t="s">
        <v>123</v>
      </c>
      <c r="C69" s="119" t="s">
        <v>29</v>
      </c>
      <c r="D69" s="119">
        <v>0.125</v>
      </c>
      <c r="E69" s="119" t="s">
        <v>124</v>
      </c>
      <c r="F69" s="120">
        <f>22816*5</f>
        <v>114080</v>
      </c>
      <c r="G69" s="121">
        <f t="shared" si="3"/>
        <v>14260</v>
      </c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1"/>
      <c r="HT69" s="91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  <c r="IS69" s="91"/>
      <c r="IT69" s="91"/>
      <c r="IU69" s="91"/>
    </row>
    <row r="70" spans="1:255" s="92" customFormat="1" ht="12" customHeight="1" x14ac:dyDescent="0.25">
      <c r="A70" s="84"/>
      <c r="B70" s="118" t="s">
        <v>125</v>
      </c>
      <c r="C70" s="119" t="s">
        <v>29</v>
      </c>
      <c r="D70" s="119">
        <v>0.5</v>
      </c>
      <c r="E70" s="119" t="s">
        <v>126</v>
      </c>
      <c r="F70" s="120">
        <f>16303*5</f>
        <v>81515</v>
      </c>
      <c r="G70" s="121">
        <f t="shared" si="3"/>
        <v>40757.5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91"/>
      <c r="HK70" s="91"/>
      <c r="HL70" s="91"/>
      <c r="HM70" s="91"/>
      <c r="HN70" s="91"/>
      <c r="HO70" s="91"/>
      <c r="HP70" s="91"/>
      <c r="HQ70" s="91"/>
      <c r="HR70" s="91"/>
      <c r="HS70" s="91"/>
      <c r="HT70" s="91"/>
      <c r="HU70" s="91"/>
      <c r="HV70" s="91"/>
      <c r="HW70" s="91"/>
      <c r="HX70" s="91"/>
      <c r="HY70" s="91"/>
      <c r="HZ70" s="91"/>
      <c r="IA70" s="91"/>
      <c r="IB70" s="91"/>
      <c r="IC70" s="91"/>
      <c r="ID70" s="91"/>
      <c r="IE70" s="91"/>
      <c r="IF70" s="91"/>
      <c r="IG70" s="91"/>
      <c r="IH70" s="91"/>
      <c r="II70" s="91"/>
      <c r="IJ70" s="91"/>
      <c r="IK70" s="91"/>
      <c r="IL70" s="91"/>
      <c r="IM70" s="91"/>
      <c r="IN70" s="91"/>
      <c r="IO70" s="91"/>
      <c r="IP70" s="91"/>
      <c r="IQ70" s="91"/>
      <c r="IR70" s="91"/>
      <c r="IS70" s="91"/>
      <c r="IT70" s="91"/>
      <c r="IU70" s="91"/>
    </row>
    <row r="71" spans="1:255" s="92" customFormat="1" ht="12" customHeight="1" x14ac:dyDescent="0.25">
      <c r="A71" s="84"/>
      <c r="B71" s="118" t="s">
        <v>127</v>
      </c>
      <c r="C71" s="119" t="s">
        <v>29</v>
      </c>
      <c r="D71" s="119">
        <v>0.1</v>
      </c>
      <c r="E71" s="119" t="s">
        <v>114</v>
      </c>
      <c r="F71" s="120">
        <v>304640</v>
      </c>
      <c r="G71" s="121">
        <f>F71*D71</f>
        <v>30464</v>
      </c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91"/>
      <c r="HK71" s="91"/>
      <c r="HL71" s="91"/>
      <c r="HM71" s="91"/>
      <c r="HN71" s="91"/>
      <c r="HO71" s="91"/>
      <c r="HP71" s="91"/>
      <c r="HQ71" s="91"/>
      <c r="HR71" s="91"/>
      <c r="HS71" s="91"/>
      <c r="HT71" s="91"/>
      <c r="HU71" s="91"/>
      <c r="HV71" s="91"/>
      <c r="HW71" s="91"/>
      <c r="HX71" s="91"/>
      <c r="HY71" s="91"/>
      <c r="HZ71" s="91"/>
      <c r="IA71" s="91"/>
      <c r="IB71" s="91"/>
      <c r="IC71" s="91"/>
      <c r="ID71" s="91"/>
      <c r="IE71" s="91"/>
      <c r="IF71" s="91"/>
      <c r="IG71" s="91"/>
      <c r="IH71" s="91"/>
      <c r="II71" s="91"/>
      <c r="IJ71" s="91"/>
      <c r="IK71" s="91"/>
      <c r="IL71" s="91"/>
      <c r="IM71" s="91"/>
      <c r="IN71" s="91"/>
      <c r="IO71" s="91"/>
      <c r="IP71" s="91"/>
      <c r="IQ71" s="91"/>
      <c r="IR71" s="91"/>
      <c r="IS71" s="91"/>
      <c r="IT71" s="91"/>
      <c r="IU71" s="91"/>
    </row>
    <row r="72" spans="1:255" s="92" customFormat="1" ht="12" customHeight="1" x14ac:dyDescent="0.25">
      <c r="A72" s="84"/>
      <c r="B72" s="122" t="s">
        <v>32</v>
      </c>
      <c r="C72" s="119"/>
      <c r="D72" s="119"/>
      <c r="E72" s="119"/>
      <c r="F72" s="120"/>
      <c r="G72" s="12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  <c r="HA72" s="91"/>
      <c r="HB72" s="91"/>
      <c r="HC72" s="91"/>
      <c r="HD72" s="91"/>
      <c r="HE72" s="91"/>
      <c r="HF72" s="91"/>
      <c r="HG72" s="91"/>
      <c r="HH72" s="91"/>
      <c r="HI72" s="91"/>
      <c r="HJ72" s="91"/>
      <c r="HK72" s="91"/>
      <c r="HL72" s="91"/>
      <c r="HM72" s="91"/>
      <c r="HN72" s="91"/>
      <c r="HO72" s="91"/>
      <c r="HP72" s="91"/>
      <c r="HQ72" s="91"/>
      <c r="HR72" s="91"/>
      <c r="HS72" s="91"/>
      <c r="HT72" s="91"/>
      <c r="HU72" s="91"/>
      <c r="HV72" s="91"/>
      <c r="HW72" s="91"/>
      <c r="HX72" s="91"/>
      <c r="HY72" s="91"/>
      <c r="HZ72" s="91"/>
      <c r="IA72" s="91"/>
      <c r="IB72" s="91"/>
      <c r="IC72" s="91"/>
      <c r="ID72" s="91"/>
      <c r="IE72" s="91"/>
      <c r="IF72" s="91"/>
      <c r="IG72" s="91"/>
      <c r="IH72" s="91"/>
      <c r="II72" s="91"/>
      <c r="IJ72" s="91"/>
      <c r="IK72" s="91"/>
      <c r="IL72" s="91"/>
      <c r="IM72" s="91"/>
      <c r="IN72" s="91"/>
      <c r="IO72" s="91"/>
      <c r="IP72" s="91"/>
      <c r="IQ72" s="91"/>
      <c r="IR72" s="91"/>
      <c r="IS72" s="91"/>
      <c r="IT72" s="91"/>
      <c r="IU72" s="91"/>
    </row>
    <row r="73" spans="1:255" s="92" customFormat="1" ht="12" customHeight="1" x14ac:dyDescent="0.25">
      <c r="A73" s="84"/>
      <c r="B73" s="118" t="s">
        <v>128</v>
      </c>
      <c r="C73" s="119" t="s">
        <v>61</v>
      </c>
      <c r="D73" s="119">
        <v>4</v>
      </c>
      <c r="E73" s="119" t="s">
        <v>90</v>
      </c>
      <c r="F73" s="120">
        <v>61246</v>
      </c>
      <c r="G73" s="121">
        <f>+F73*D73</f>
        <v>244984</v>
      </c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91"/>
      <c r="EY73" s="91"/>
      <c r="EZ73" s="91"/>
      <c r="FA73" s="91"/>
      <c r="FB73" s="91"/>
      <c r="FC73" s="91"/>
      <c r="FD73" s="91"/>
      <c r="FE73" s="91"/>
      <c r="FF73" s="91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  <c r="GA73" s="91"/>
      <c r="GB73" s="91"/>
      <c r="GC73" s="91"/>
      <c r="GD73" s="91"/>
      <c r="GE73" s="91"/>
      <c r="GF73" s="91"/>
      <c r="GG73" s="91"/>
      <c r="GH73" s="91"/>
      <c r="GI73" s="91"/>
      <c r="GJ73" s="91"/>
      <c r="GK73" s="91"/>
      <c r="GL73" s="91"/>
      <c r="GM73" s="91"/>
      <c r="GN73" s="91"/>
      <c r="GO73" s="91"/>
      <c r="GP73" s="91"/>
      <c r="GQ73" s="91"/>
      <c r="GR73" s="91"/>
      <c r="GS73" s="91"/>
      <c r="GT73" s="91"/>
      <c r="GU73" s="91"/>
      <c r="GV73" s="91"/>
      <c r="GW73" s="91"/>
      <c r="GX73" s="91"/>
      <c r="GY73" s="91"/>
      <c r="GZ73" s="91"/>
      <c r="HA73" s="91"/>
      <c r="HB73" s="91"/>
      <c r="HC73" s="91"/>
      <c r="HD73" s="91"/>
      <c r="HE73" s="91"/>
      <c r="HF73" s="91"/>
      <c r="HG73" s="91"/>
      <c r="HH73" s="91"/>
      <c r="HI73" s="91"/>
      <c r="HJ73" s="91"/>
      <c r="HK73" s="91"/>
      <c r="HL73" s="91"/>
      <c r="HM73" s="91"/>
      <c r="HN73" s="91"/>
      <c r="HO73" s="91"/>
      <c r="HP73" s="91"/>
      <c r="HQ73" s="91"/>
      <c r="HR73" s="91"/>
      <c r="HS73" s="91"/>
      <c r="HT73" s="91"/>
      <c r="HU73" s="91"/>
      <c r="HV73" s="91"/>
      <c r="HW73" s="91"/>
      <c r="HX73" s="91"/>
      <c r="HY73" s="91"/>
      <c r="HZ73" s="91"/>
      <c r="IA73" s="91"/>
      <c r="IB73" s="91"/>
      <c r="IC73" s="91"/>
      <c r="ID73" s="91"/>
      <c r="IE73" s="91"/>
      <c r="IF73" s="91"/>
      <c r="IG73" s="91"/>
      <c r="IH73" s="91"/>
      <c r="II73" s="91"/>
      <c r="IJ73" s="91"/>
      <c r="IK73" s="91"/>
      <c r="IL73" s="91"/>
      <c r="IM73" s="91"/>
      <c r="IN73" s="91"/>
      <c r="IO73" s="91"/>
      <c r="IP73" s="91"/>
      <c r="IQ73" s="91"/>
      <c r="IR73" s="91"/>
      <c r="IS73" s="91"/>
      <c r="IT73" s="91"/>
      <c r="IU73" s="91"/>
    </row>
    <row r="74" spans="1:255" s="92" customFormat="1" ht="12" customHeight="1" x14ac:dyDescent="0.25">
      <c r="A74" s="84"/>
      <c r="B74" s="118" t="s">
        <v>129</v>
      </c>
      <c r="C74" s="119" t="s">
        <v>71</v>
      </c>
      <c r="D74" s="119">
        <v>2875</v>
      </c>
      <c r="E74" s="119" t="s">
        <v>90</v>
      </c>
      <c r="F74" s="120">
        <v>54</v>
      </c>
      <c r="G74" s="121">
        <f t="shared" ref="G74:G81" si="4">F74*D74</f>
        <v>155250</v>
      </c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  <c r="CW74" s="91"/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91"/>
      <c r="EZ74" s="91"/>
      <c r="FA74" s="91"/>
      <c r="FB74" s="91"/>
      <c r="FC74" s="91"/>
      <c r="FD74" s="91"/>
      <c r="FE74" s="91"/>
      <c r="FF74" s="91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  <c r="FZ74" s="91"/>
      <c r="GA74" s="91"/>
      <c r="GB74" s="91"/>
      <c r="GC74" s="91"/>
      <c r="GD74" s="91"/>
      <c r="GE74" s="91"/>
      <c r="GF74" s="91"/>
      <c r="GG74" s="91"/>
      <c r="GH74" s="91"/>
      <c r="GI74" s="91"/>
      <c r="GJ74" s="91"/>
      <c r="GK74" s="91"/>
      <c r="GL74" s="91"/>
      <c r="GM74" s="91"/>
      <c r="GN74" s="91"/>
      <c r="GO74" s="91"/>
      <c r="GP74" s="91"/>
      <c r="GQ74" s="91"/>
      <c r="GR74" s="91"/>
      <c r="GS74" s="91"/>
      <c r="GT74" s="91"/>
      <c r="GU74" s="91"/>
      <c r="GV74" s="91"/>
      <c r="GW74" s="91"/>
      <c r="GX74" s="91"/>
      <c r="GY74" s="91"/>
      <c r="GZ74" s="91"/>
      <c r="HA74" s="91"/>
      <c r="HB74" s="91"/>
      <c r="HC74" s="91"/>
      <c r="HD74" s="91"/>
      <c r="HE74" s="91"/>
      <c r="HF74" s="91"/>
      <c r="HG74" s="91"/>
      <c r="HH74" s="91"/>
      <c r="HI74" s="91"/>
      <c r="HJ74" s="91"/>
      <c r="HK74" s="91"/>
      <c r="HL74" s="91"/>
      <c r="HM74" s="91"/>
      <c r="HN74" s="91"/>
      <c r="HO74" s="91"/>
      <c r="HP74" s="91"/>
      <c r="HQ74" s="91"/>
      <c r="HR74" s="91"/>
      <c r="HS74" s="91"/>
      <c r="HT74" s="91"/>
      <c r="HU74" s="91"/>
      <c r="HV74" s="91"/>
      <c r="HW74" s="91"/>
      <c r="HX74" s="91"/>
      <c r="HY74" s="91"/>
      <c r="HZ74" s="91"/>
      <c r="IA74" s="91"/>
      <c r="IB74" s="91"/>
      <c r="IC74" s="91"/>
      <c r="ID74" s="91"/>
      <c r="IE74" s="91"/>
      <c r="IF74" s="91"/>
      <c r="IG74" s="91"/>
      <c r="IH74" s="91"/>
      <c r="II74" s="91"/>
      <c r="IJ74" s="91"/>
      <c r="IK74" s="91"/>
      <c r="IL74" s="91"/>
      <c r="IM74" s="91"/>
      <c r="IN74" s="91"/>
      <c r="IO74" s="91"/>
      <c r="IP74" s="91"/>
      <c r="IQ74" s="91"/>
      <c r="IR74" s="91"/>
      <c r="IS74" s="91"/>
      <c r="IT74" s="91"/>
      <c r="IU74" s="91"/>
    </row>
    <row r="75" spans="1:255" s="92" customFormat="1" ht="12" customHeight="1" x14ac:dyDescent="0.25">
      <c r="A75" s="84"/>
      <c r="B75" s="118" t="s">
        <v>130</v>
      </c>
      <c r="C75" s="119" t="s">
        <v>29</v>
      </c>
      <c r="D75" s="119">
        <v>150</v>
      </c>
      <c r="E75" s="119" t="s">
        <v>90</v>
      </c>
      <c r="F75" s="120">
        <v>3940</v>
      </c>
      <c r="G75" s="121">
        <f t="shared" si="4"/>
        <v>591000</v>
      </c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  <c r="CW75" s="91"/>
      <c r="CX75" s="91"/>
      <c r="CY75" s="91"/>
      <c r="CZ75" s="91"/>
      <c r="DA75" s="91"/>
      <c r="DB75" s="91"/>
      <c r="DC75" s="91"/>
      <c r="DD75" s="91"/>
      <c r="DE75" s="91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91"/>
      <c r="EZ75" s="91"/>
      <c r="FA75" s="91"/>
      <c r="FB75" s="91"/>
      <c r="FC75" s="91"/>
      <c r="FD75" s="91"/>
      <c r="FE75" s="91"/>
      <c r="FF75" s="91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  <c r="FW75" s="91"/>
      <c r="FX75" s="91"/>
      <c r="FY75" s="91"/>
      <c r="FZ75" s="91"/>
      <c r="GA75" s="91"/>
      <c r="GB75" s="91"/>
      <c r="GC75" s="91"/>
      <c r="GD75" s="91"/>
      <c r="GE75" s="91"/>
      <c r="GF75" s="91"/>
      <c r="GG75" s="91"/>
      <c r="GH75" s="91"/>
      <c r="GI75" s="91"/>
      <c r="GJ75" s="91"/>
      <c r="GK75" s="91"/>
      <c r="GL75" s="91"/>
      <c r="GM75" s="91"/>
      <c r="GN75" s="91"/>
      <c r="GO75" s="91"/>
      <c r="GP75" s="91"/>
      <c r="GQ75" s="91"/>
      <c r="GR75" s="91"/>
      <c r="GS75" s="91"/>
      <c r="GT75" s="91"/>
      <c r="GU75" s="91"/>
      <c r="GV75" s="91"/>
      <c r="GW75" s="91"/>
      <c r="GX75" s="91"/>
      <c r="GY75" s="91"/>
      <c r="GZ75" s="91"/>
      <c r="HA75" s="91"/>
      <c r="HB75" s="91"/>
      <c r="HC75" s="91"/>
      <c r="HD75" s="91"/>
      <c r="HE75" s="91"/>
      <c r="HF75" s="91"/>
      <c r="HG75" s="91"/>
      <c r="HH75" s="91"/>
      <c r="HI75" s="91"/>
      <c r="HJ75" s="91"/>
      <c r="HK75" s="91"/>
      <c r="HL75" s="91"/>
      <c r="HM75" s="91"/>
      <c r="HN75" s="91"/>
      <c r="HO75" s="91"/>
      <c r="HP75" s="91"/>
      <c r="HQ75" s="91"/>
      <c r="HR75" s="91"/>
      <c r="HS75" s="91"/>
      <c r="HT75" s="91"/>
      <c r="HU75" s="91"/>
      <c r="HV75" s="91"/>
      <c r="HW75" s="91"/>
      <c r="HX75" s="91"/>
      <c r="HY75" s="91"/>
      <c r="HZ75" s="91"/>
      <c r="IA75" s="91"/>
      <c r="IB75" s="91"/>
      <c r="IC75" s="91"/>
      <c r="ID75" s="91"/>
      <c r="IE75" s="91"/>
      <c r="IF75" s="91"/>
      <c r="IG75" s="91"/>
      <c r="IH75" s="91"/>
      <c r="II75" s="91"/>
      <c r="IJ75" s="91"/>
      <c r="IK75" s="91"/>
      <c r="IL75" s="91"/>
      <c r="IM75" s="91"/>
      <c r="IN75" s="91"/>
      <c r="IO75" s="91"/>
      <c r="IP75" s="91"/>
      <c r="IQ75" s="91"/>
      <c r="IR75" s="91"/>
      <c r="IS75" s="91"/>
      <c r="IT75" s="91"/>
      <c r="IU75" s="91"/>
    </row>
    <row r="76" spans="1:255" s="92" customFormat="1" ht="12" customHeight="1" x14ac:dyDescent="0.25">
      <c r="A76" s="84"/>
      <c r="B76" s="118" t="s">
        <v>131</v>
      </c>
      <c r="C76" s="119" t="s">
        <v>61</v>
      </c>
      <c r="D76" s="119">
        <v>2.5</v>
      </c>
      <c r="E76" s="119" t="s">
        <v>132</v>
      </c>
      <c r="F76" s="120">
        <v>21694</v>
      </c>
      <c r="G76" s="121">
        <f t="shared" si="4"/>
        <v>54235</v>
      </c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91"/>
      <c r="EZ76" s="91"/>
      <c r="FA76" s="91"/>
      <c r="FB76" s="91"/>
      <c r="FC76" s="91"/>
      <c r="FD76" s="91"/>
      <c r="FE76" s="91"/>
      <c r="FF76" s="91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91"/>
      <c r="GB76" s="91"/>
      <c r="GC76" s="91"/>
      <c r="GD76" s="91"/>
      <c r="GE76" s="91"/>
      <c r="GF76" s="91"/>
      <c r="GG76" s="91"/>
      <c r="GH76" s="91"/>
      <c r="GI76" s="91"/>
      <c r="GJ76" s="91"/>
      <c r="GK76" s="91"/>
      <c r="GL76" s="91"/>
      <c r="GM76" s="91"/>
      <c r="GN76" s="91"/>
      <c r="GO76" s="91"/>
      <c r="GP76" s="91"/>
      <c r="GQ76" s="91"/>
      <c r="GR76" s="91"/>
      <c r="GS76" s="91"/>
      <c r="GT76" s="91"/>
      <c r="GU76" s="91"/>
      <c r="GV76" s="91"/>
      <c r="GW76" s="91"/>
      <c r="GX76" s="91"/>
      <c r="GY76" s="91"/>
      <c r="GZ76" s="91"/>
      <c r="HA76" s="91"/>
      <c r="HB76" s="91"/>
      <c r="HC76" s="91"/>
      <c r="HD76" s="91"/>
      <c r="HE76" s="91"/>
      <c r="HF76" s="91"/>
      <c r="HG76" s="91"/>
      <c r="HH76" s="91"/>
      <c r="HI76" s="91"/>
      <c r="HJ76" s="91"/>
      <c r="HK76" s="91"/>
      <c r="HL76" s="91"/>
      <c r="HM76" s="91"/>
      <c r="HN76" s="91"/>
      <c r="HO76" s="91"/>
      <c r="HP76" s="91"/>
      <c r="HQ76" s="91"/>
      <c r="HR76" s="91"/>
      <c r="HS76" s="91"/>
      <c r="HT76" s="91"/>
      <c r="HU76" s="91"/>
      <c r="HV76" s="91"/>
      <c r="HW76" s="91"/>
      <c r="HX76" s="91"/>
      <c r="HY76" s="91"/>
      <c r="HZ76" s="91"/>
      <c r="IA76" s="91"/>
      <c r="IB76" s="91"/>
      <c r="IC76" s="91"/>
      <c r="ID76" s="91"/>
      <c r="IE76" s="91"/>
      <c r="IF76" s="91"/>
      <c r="IG76" s="91"/>
      <c r="IH76" s="91"/>
      <c r="II76" s="91"/>
      <c r="IJ76" s="91"/>
      <c r="IK76" s="91"/>
      <c r="IL76" s="91"/>
      <c r="IM76" s="91"/>
      <c r="IN76" s="91"/>
      <c r="IO76" s="91"/>
      <c r="IP76" s="91"/>
      <c r="IQ76" s="91"/>
      <c r="IR76" s="91"/>
      <c r="IS76" s="91"/>
      <c r="IT76" s="91"/>
      <c r="IU76" s="91"/>
    </row>
    <row r="77" spans="1:255" s="92" customFormat="1" ht="12" customHeight="1" x14ac:dyDescent="0.25">
      <c r="A77" s="84"/>
      <c r="B77" s="118" t="s">
        <v>133</v>
      </c>
      <c r="C77" s="119" t="s">
        <v>61</v>
      </c>
      <c r="D77" s="119">
        <v>2.5</v>
      </c>
      <c r="E77" s="119" t="s">
        <v>132</v>
      </c>
      <c r="F77" s="120">
        <v>15659</v>
      </c>
      <c r="G77" s="121">
        <f t="shared" si="4"/>
        <v>39147.5</v>
      </c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  <c r="HA77" s="91"/>
      <c r="HB77" s="91"/>
      <c r="HC77" s="91"/>
      <c r="HD77" s="91"/>
      <c r="HE77" s="91"/>
      <c r="HF77" s="91"/>
      <c r="HG77" s="91"/>
      <c r="HH77" s="91"/>
      <c r="HI77" s="91"/>
      <c r="HJ77" s="91"/>
      <c r="HK77" s="91"/>
      <c r="HL77" s="91"/>
      <c r="HM77" s="91"/>
      <c r="HN77" s="91"/>
      <c r="HO77" s="91"/>
      <c r="HP77" s="91"/>
      <c r="HQ77" s="91"/>
      <c r="HR77" s="91"/>
      <c r="HS77" s="91"/>
      <c r="HT77" s="91"/>
      <c r="HU77" s="91"/>
      <c r="HV77" s="91"/>
      <c r="HW77" s="91"/>
      <c r="HX77" s="91"/>
      <c r="HY77" s="91"/>
      <c r="HZ77" s="91"/>
      <c r="IA77" s="91"/>
      <c r="IB77" s="91"/>
      <c r="IC77" s="91"/>
      <c r="ID77" s="91"/>
      <c r="IE77" s="91"/>
      <c r="IF77" s="91"/>
      <c r="IG77" s="91"/>
      <c r="IH77" s="91"/>
      <c r="II77" s="91"/>
      <c r="IJ77" s="91"/>
      <c r="IK77" s="91"/>
      <c r="IL77" s="91"/>
      <c r="IM77" s="91"/>
      <c r="IN77" s="91"/>
      <c r="IO77" s="91"/>
      <c r="IP77" s="91"/>
      <c r="IQ77" s="91"/>
      <c r="IR77" s="91"/>
      <c r="IS77" s="91"/>
      <c r="IT77" s="91"/>
      <c r="IU77" s="91"/>
    </row>
    <row r="78" spans="1:255" s="92" customFormat="1" ht="12" customHeight="1" x14ac:dyDescent="0.25">
      <c r="A78" s="84"/>
      <c r="B78" s="118" t="s">
        <v>134</v>
      </c>
      <c r="C78" s="119" t="s">
        <v>29</v>
      </c>
      <c r="D78" s="119">
        <v>30</v>
      </c>
      <c r="E78" s="119" t="s">
        <v>90</v>
      </c>
      <c r="F78" s="120">
        <v>3808</v>
      </c>
      <c r="G78" s="121">
        <f>F78*D78</f>
        <v>114240</v>
      </c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1"/>
      <c r="FX78" s="91"/>
      <c r="FY78" s="91"/>
      <c r="FZ78" s="91"/>
      <c r="GA78" s="91"/>
      <c r="GB78" s="91"/>
      <c r="GC78" s="91"/>
      <c r="GD78" s="91"/>
      <c r="GE78" s="91"/>
      <c r="GF78" s="91"/>
      <c r="GG78" s="91"/>
      <c r="GH78" s="91"/>
      <c r="GI78" s="91"/>
      <c r="GJ78" s="91"/>
      <c r="GK78" s="91"/>
      <c r="GL78" s="91"/>
      <c r="GM78" s="91"/>
      <c r="GN78" s="91"/>
      <c r="GO78" s="91"/>
      <c r="GP78" s="91"/>
      <c r="GQ78" s="91"/>
      <c r="GR78" s="91"/>
      <c r="GS78" s="91"/>
      <c r="GT78" s="91"/>
      <c r="GU78" s="91"/>
      <c r="GV78" s="91"/>
      <c r="GW78" s="91"/>
      <c r="GX78" s="91"/>
      <c r="GY78" s="91"/>
      <c r="GZ78" s="91"/>
      <c r="HA78" s="91"/>
      <c r="HB78" s="91"/>
      <c r="HC78" s="91"/>
      <c r="HD78" s="91"/>
      <c r="HE78" s="91"/>
      <c r="HF78" s="91"/>
      <c r="HG78" s="91"/>
      <c r="HH78" s="91"/>
      <c r="HI78" s="91"/>
      <c r="HJ78" s="91"/>
      <c r="HK78" s="91"/>
      <c r="HL78" s="91"/>
      <c r="HM78" s="91"/>
      <c r="HN78" s="91"/>
      <c r="HO78" s="91"/>
      <c r="HP78" s="91"/>
      <c r="HQ78" s="91"/>
      <c r="HR78" s="91"/>
      <c r="HS78" s="91"/>
      <c r="HT78" s="91"/>
      <c r="HU78" s="91"/>
      <c r="HV78" s="91"/>
      <c r="HW78" s="91"/>
      <c r="HX78" s="91"/>
      <c r="HY78" s="91"/>
      <c r="HZ78" s="91"/>
      <c r="IA78" s="91"/>
      <c r="IB78" s="91"/>
      <c r="IC78" s="91"/>
      <c r="ID78" s="91"/>
      <c r="IE78" s="91"/>
      <c r="IF78" s="91"/>
      <c r="IG78" s="91"/>
      <c r="IH78" s="91"/>
      <c r="II78" s="91"/>
      <c r="IJ78" s="91"/>
      <c r="IK78" s="91"/>
      <c r="IL78" s="91"/>
      <c r="IM78" s="91"/>
      <c r="IN78" s="91"/>
      <c r="IO78" s="91"/>
      <c r="IP78" s="91"/>
      <c r="IQ78" s="91"/>
      <c r="IR78" s="91"/>
      <c r="IS78" s="91"/>
      <c r="IT78" s="91"/>
      <c r="IU78" s="91"/>
    </row>
    <row r="79" spans="1:255" s="92" customFormat="1" ht="12" customHeight="1" x14ac:dyDescent="0.25">
      <c r="A79" s="84"/>
      <c r="B79" s="118" t="s">
        <v>135</v>
      </c>
      <c r="C79" s="119" t="s">
        <v>136</v>
      </c>
      <c r="D79" s="119">
        <v>5000</v>
      </c>
      <c r="E79" s="119" t="s">
        <v>90</v>
      </c>
      <c r="F79" s="120">
        <v>8</v>
      </c>
      <c r="G79" s="121">
        <f t="shared" si="4"/>
        <v>40000</v>
      </c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1"/>
      <c r="FX79" s="91"/>
      <c r="FY79" s="91"/>
      <c r="FZ79" s="91"/>
      <c r="GA79" s="91"/>
      <c r="GB79" s="91"/>
      <c r="GC79" s="91"/>
      <c r="GD79" s="91"/>
      <c r="GE79" s="91"/>
      <c r="GF79" s="91"/>
      <c r="GG79" s="91"/>
      <c r="GH79" s="91"/>
      <c r="GI79" s="91"/>
      <c r="GJ79" s="91"/>
      <c r="GK79" s="91"/>
      <c r="GL79" s="91"/>
      <c r="GM79" s="91"/>
      <c r="GN79" s="91"/>
      <c r="GO79" s="91"/>
      <c r="GP79" s="91"/>
      <c r="GQ79" s="91"/>
      <c r="GR79" s="91"/>
      <c r="GS79" s="91"/>
      <c r="GT79" s="91"/>
      <c r="GU79" s="91"/>
      <c r="GV79" s="91"/>
      <c r="GW79" s="91"/>
      <c r="GX79" s="91"/>
      <c r="GY79" s="91"/>
      <c r="GZ79" s="91"/>
      <c r="HA79" s="91"/>
      <c r="HB79" s="91"/>
      <c r="HC79" s="91"/>
      <c r="HD79" s="91"/>
      <c r="HE79" s="91"/>
      <c r="HF79" s="91"/>
      <c r="HG79" s="91"/>
      <c r="HH79" s="91"/>
      <c r="HI79" s="91"/>
      <c r="HJ79" s="91"/>
      <c r="HK79" s="91"/>
      <c r="HL79" s="91"/>
      <c r="HM79" s="91"/>
      <c r="HN79" s="91"/>
      <c r="HO79" s="91"/>
      <c r="HP79" s="91"/>
      <c r="HQ79" s="91"/>
      <c r="HR79" s="91"/>
      <c r="HS79" s="91"/>
      <c r="HT79" s="91"/>
      <c r="HU79" s="91"/>
      <c r="HV79" s="91"/>
      <c r="HW79" s="91"/>
      <c r="HX79" s="91"/>
      <c r="HY79" s="91"/>
      <c r="HZ79" s="91"/>
      <c r="IA79" s="91"/>
      <c r="IB79" s="91"/>
      <c r="IC79" s="91"/>
      <c r="ID79" s="91"/>
      <c r="IE79" s="91"/>
      <c r="IF79" s="91"/>
      <c r="IG79" s="91"/>
      <c r="IH79" s="91"/>
      <c r="II79" s="91"/>
      <c r="IJ79" s="91"/>
      <c r="IK79" s="91"/>
      <c r="IL79" s="91"/>
      <c r="IM79" s="91"/>
      <c r="IN79" s="91"/>
      <c r="IO79" s="91"/>
      <c r="IP79" s="91"/>
      <c r="IQ79" s="91"/>
      <c r="IR79" s="91"/>
      <c r="IS79" s="91"/>
      <c r="IT79" s="91"/>
      <c r="IU79" s="91"/>
    </row>
    <row r="80" spans="1:255" s="92" customFormat="1" ht="12" customHeight="1" x14ac:dyDescent="0.25">
      <c r="A80" s="84"/>
      <c r="B80" s="118" t="s">
        <v>137</v>
      </c>
      <c r="C80" s="119" t="s">
        <v>136</v>
      </c>
      <c r="D80" s="119">
        <v>833.25</v>
      </c>
      <c r="E80" s="119" t="s">
        <v>90</v>
      </c>
      <c r="F80" s="120">
        <v>150</v>
      </c>
      <c r="G80" s="121">
        <f t="shared" si="4"/>
        <v>124987.5</v>
      </c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1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1"/>
      <c r="DR80" s="91"/>
      <c r="DS80" s="91"/>
      <c r="DT80" s="91"/>
      <c r="DU80" s="91"/>
      <c r="DV80" s="91"/>
      <c r="DW80" s="91"/>
      <c r="DX80" s="91"/>
      <c r="DY80" s="91"/>
      <c r="DZ80" s="91"/>
      <c r="EA80" s="91"/>
      <c r="EB80" s="91"/>
      <c r="EC80" s="91"/>
      <c r="ED80" s="91"/>
      <c r="EE80" s="91"/>
      <c r="EF80" s="91"/>
      <c r="EG80" s="91"/>
      <c r="EH80" s="91"/>
      <c r="EI80" s="91"/>
      <c r="EJ80" s="91"/>
      <c r="EK80" s="91"/>
      <c r="EL80" s="91"/>
      <c r="EM80" s="91"/>
      <c r="EN80" s="91"/>
      <c r="EO80" s="91"/>
      <c r="EP80" s="91"/>
      <c r="EQ80" s="91"/>
      <c r="ER80" s="91"/>
      <c r="ES80" s="91"/>
      <c r="ET80" s="91"/>
      <c r="EU80" s="91"/>
      <c r="EV80" s="91"/>
      <c r="EW80" s="91"/>
      <c r="EX80" s="91"/>
      <c r="EY80" s="91"/>
      <c r="EZ80" s="91"/>
      <c r="FA80" s="91"/>
      <c r="FB80" s="91"/>
      <c r="FC80" s="91"/>
      <c r="FD80" s="91"/>
      <c r="FE80" s="91"/>
      <c r="FF80" s="91"/>
      <c r="FG80" s="91"/>
      <c r="FH80" s="91"/>
      <c r="FI80" s="91"/>
      <c r="FJ80" s="91"/>
      <c r="FK80" s="91"/>
      <c r="FL80" s="91"/>
      <c r="FM80" s="91"/>
      <c r="FN80" s="91"/>
      <c r="FO80" s="91"/>
      <c r="FP80" s="91"/>
      <c r="FQ80" s="91"/>
      <c r="FR80" s="91"/>
      <c r="FS80" s="91"/>
      <c r="FT80" s="91"/>
      <c r="FU80" s="91"/>
      <c r="FV80" s="91"/>
      <c r="FW80" s="91"/>
      <c r="FX80" s="91"/>
      <c r="FY80" s="91"/>
      <c r="FZ80" s="91"/>
      <c r="GA80" s="91"/>
      <c r="GB80" s="91"/>
      <c r="GC80" s="91"/>
      <c r="GD80" s="91"/>
      <c r="GE80" s="91"/>
      <c r="GF80" s="91"/>
      <c r="GG80" s="91"/>
      <c r="GH80" s="91"/>
      <c r="GI80" s="91"/>
      <c r="GJ80" s="91"/>
      <c r="GK80" s="91"/>
      <c r="GL80" s="91"/>
      <c r="GM80" s="91"/>
      <c r="GN80" s="91"/>
      <c r="GO80" s="91"/>
      <c r="GP80" s="91"/>
      <c r="GQ80" s="91"/>
      <c r="GR80" s="91"/>
      <c r="GS80" s="91"/>
      <c r="GT80" s="91"/>
      <c r="GU80" s="91"/>
      <c r="GV80" s="91"/>
      <c r="GW80" s="91"/>
      <c r="GX80" s="91"/>
      <c r="GY80" s="91"/>
      <c r="GZ80" s="91"/>
      <c r="HA80" s="91"/>
      <c r="HB80" s="91"/>
      <c r="HC80" s="91"/>
      <c r="HD80" s="91"/>
      <c r="HE80" s="91"/>
      <c r="HF80" s="91"/>
      <c r="HG80" s="91"/>
      <c r="HH80" s="91"/>
      <c r="HI80" s="91"/>
      <c r="HJ80" s="91"/>
      <c r="HK80" s="91"/>
      <c r="HL80" s="91"/>
      <c r="HM80" s="91"/>
      <c r="HN80" s="91"/>
      <c r="HO80" s="91"/>
      <c r="HP80" s="91"/>
      <c r="HQ80" s="91"/>
      <c r="HR80" s="91"/>
      <c r="HS80" s="91"/>
      <c r="HT80" s="91"/>
      <c r="HU80" s="91"/>
      <c r="HV80" s="91"/>
      <c r="HW80" s="91"/>
      <c r="HX80" s="91"/>
      <c r="HY80" s="91"/>
      <c r="HZ80" s="91"/>
      <c r="IA80" s="91"/>
      <c r="IB80" s="91"/>
      <c r="IC80" s="91"/>
      <c r="ID80" s="91"/>
      <c r="IE80" s="91"/>
      <c r="IF80" s="91"/>
      <c r="IG80" s="91"/>
      <c r="IH80" s="91"/>
      <c r="II80" s="91"/>
      <c r="IJ80" s="91"/>
      <c r="IK80" s="91"/>
      <c r="IL80" s="91"/>
      <c r="IM80" s="91"/>
      <c r="IN80" s="91"/>
      <c r="IO80" s="91"/>
      <c r="IP80" s="91"/>
      <c r="IQ80" s="91"/>
      <c r="IR80" s="91"/>
      <c r="IS80" s="91"/>
      <c r="IT80" s="91"/>
      <c r="IU80" s="91"/>
    </row>
    <row r="81" spans="1:255" s="92" customFormat="1" ht="12" customHeight="1" x14ac:dyDescent="0.25">
      <c r="A81" s="84"/>
      <c r="B81" s="118" t="s">
        <v>138</v>
      </c>
      <c r="C81" s="119" t="s">
        <v>136</v>
      </c>
      <c r="D81" s="119">
        <v>4000</v>
      </c>
      <c r="E81" s="119" t="s">
        <v>120</v>
      </c>
      <c r="F81" s="120">
        <v>1500</v>
      </c>
      <c r="G81" s="121">
        <f t="shared" si="4"/>
        <v>6000000</v>
      </c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91"/>
      <c r="CO81" s="91"/>
      <c r="CP81" s="91"/>
      <c r="CQ81" s="91"/>
      <c r="CR81" s="91"/>
      <c r="CS81" s="91"/>
      <c r="CT81" s="91"/>
      <c r="CU81" s="91"/>
      <c r="CV81" s="91"/>
      <c r="CW81" s="91"/>
      <c r="CX81" s="91"/>
      <c r="CY81" s="91"/>
      <c r="CZ81" s="91"/>
      <c r="DA81" s="91"/>
      <c r="DB81" s="91"/>
      <c r="DC81" s="91"/>
      <c r="DD81" s="91"/>
      <c r="DE81" s="91"/>
      <c r="DF81" s="91"/>
      <c r="DG81" s="91"/>
      <c r="DH81" s="91"/>
      <c r="DI81" s="91"/>
      <c r="DJ81" s="91"/>
      <c r="DK81" s="91"/>
      <c r="DL81" s="91"/>
      <c r="DM81" s="91"/>
      <c r="DN81" s="91"/>
      <c r="DO81" s="91"/>
      <c r="DP81" s="91"/>
      <c r="DQ81" s="91"/>
      <c r="DR81" s="91"/>
      <c r="DS81" s="91"/>
      <c r="DT81" s="91"/>
      <c r="DU81" s="91"/>
      <c r="DV81" s="91"/>
      <c r="DW81" s="91"/>
      <c r="DX81" s="91"/>
      <c r="DY81" s="91"/>
      <c r="DZ81" s="91"/>
      <c r="EA81" s="91"/>
      <c r="EB81" s="91"/>
      <c r="EC81" s="91"/>
      <c r="ED81" s="91"/>
      <c r="EE81" s="91"/>
      <c r="EF81" s="91"/>
      <c r="EG81" s="91"/>
      <c r="EH81" s="91"/>
      <c r="EI81" s="91"/>
      <c r="EJ81" s="91"/>
      <c r="EK81" s="91"/>
      <c r="EL81" s="91"/>
      <c r="EM81" s="91"/>
      <c r="EN81" s="91"/>
      <c r="EO81" s="91"/>
      <c r="EP81" s="91"/>
      <c r="EQ81" s="91"/>
      <c r="ER81" s="91"/>
      <c r="ES81" s="91"/>
      <c r="ET81" s="91"/>
      <c r="EU81" s="91"/>
      <c r="EV81" s="91"/>
      <c r="EW81" s="91"/>
      <c r="EX81" s="91"/>
      <c r="EY81" s="91"/>
      <c r="EZ81" s="91"/>
      <c r="FA81" s="91"/>
      <c r="FB81" s="91"/>
      <c r="FC81" s="91"/>
      <c r="FD81" s="91"/>
      <c r="FE81" s="91"/>
      <c r="FF81" s="91"/>
      <c r="FG81" s="91"/>
      <c r="FH81" s="91"/>
      <c r="FI81" s="91"/>
      <c r="FJ81" s="91"/>
      <c r="FK81" s="91"/>
      <c r="FL81" s="91"/>
      <c r="FM81" s="91"/>
      <c r="FN81" s="91"/>
      <c r="FO81" s="91"/>
      <c r="FP81" s="91"/>
      <c r="FQ81" s="91"/>
      <c r="FR81" s="91"/>
      <c r="FS81" s="91"/>
      <c r="FT81" s="91"/>
      <c r="FU81" s="91"/>
      <c r="FV81" s="91"/>
      <c r="FW81" s="91"/>
      <c r="FX81" s="91"/>
      <c r="FY81" s="91"/>
      <c r="FZ81" s="91"/>
      <c r="GA81" s="91"/>
      <c r="GB81" s="91"/>
      <c r="GC81" s="91"/>
      <c r="GD81" s="91"/>
      <c r="GE81" s="91"/>
      <c r="GF81" s="91"/>
      <c r="GG81" s="91"/>
      <c r="GH81" s="91"/>
      <c r="GI81" s="91"/>
      <c r="GJ81" s="91"/>
      <c r="GK81" s="91"/>
      <c r="GL81" s="91"/>
      <c r="GM81" s="91"/>
      <c r="GN81" s="91"/>
      <c r="GO81" s="91"/>
      <c r="GP81" s="91"/>
      <c r="GQ81" s="91"/>
      <c r="GR81" s="91"/>
      <c r="GS81" s="91"/>
      <c r="GT81" s="91"/>
      <c r="GU81" s="91"/>
      <c r="GV81" s="91"/>
      <c r="GW81" s="91"/>
      <c r="GX81" s="91"/>
      <c r="GY81" s="91"/>
      <c r="GZ81" s="91"/>
      <c r="HA81" s="91"/>
      <c r="HB81" s="91"/>
      <c r="HC81" s="91"/>
      <c r="HD81" s="91"/>
      <c r="HE81" s="91"/>
      <c r="HF81" s="91"/>
      <c r="HG81" s="91"/>
      <c r="HH81" s="91"/>
      <c r="HI81" s="91"/>
      <c r="HJ81" s="91"/>
      <c r="HK81" s="91"/>
      <c r="HL81" s="91"/>
      <c r="HM81" s="91"/>
      <c r="HN81" s="91"/>
      <c r="HO81" s="91"/>
      <c r="HP81" s="91"/>
      <c r="HQ81" s="91"/>
      <c r="HR81" s="91"/>
      <c r="HS81" s="91"/>
      <c r="HT81" s="91"/>
      <c r="HU81" s="91"/>
      <c r="HV81" s="91"/>
      <c r="HW81" s="91"/>
      <c r="HX81" s="91"/>
      <c r="HY81" s="91"/>
      <c r="HZ81" s="91"/>
      <c r="IA81" s="91"/>
      <c r="IB81" s="91"/>
      <c r="IC81" s="91"/>
      <c r="ID81" s="91"/>
      <c r="IE81" s="91"/>
      <c r="IF81" s="91"/>
      <c r="IG81" s="91"/>
      <c r="IH81" s="91"/>
      <c r="II81" s="91"/>
      <c r="IJ81" s="91"/>
      <c r="IK81" s="91"/>
      <c r="IL81" s="91"/>
      <c r="IM81" s="91"/>
      <c r="IN81" s="91"/>
      <c r="IO81" s="91"/>
      <c r="IP81" s="91"/>
      <c r="IQ81" s="91"/>
      <c r="IR81" s="91"/>
      <c r="IS81" s="91"/>
      <c r="IT81" s="91"/>
      <c r="IU81" s="91"/>
    </row>
    <row r="82" spans="1:255" ht="11.25" customHeight="1" x14ac:dyDescent="0.25">
      <c r="B82" s="15" t="s">
        <v>31</v>
      </c>
      <c r="C82" s="16"/>
      <c r="D82" s="16"/>
      <c r="E82" s="16"/>
      <c r="F82" s="17"/>
      <c r="G82" s="18">
        <f>SUM(G52:G81)</f>
        <v>23949643</v>
      </c>
    </row>
    <row r="83" spans="1:255" ht="15.75" customHeight="1" x14ac:dyDescent="0.25">
      <c r="A83" s="5"/>
      <c r="B83" s="12"/>
      <c r="C83" s="13"/>
      <c r="D83" s="13"/>
      <c r="E83" s="13"/>
      <c r="F83" s="14"/>
      <c r="G83" s="14"/>
      <c r="K83" s="72"/>
    </row>
    <row r="84" spans="1:255" ht="12" customHeight="1" x14ac:dyDescent="0.25">
      <c r="A84" s="5"/>
      <c r="B84" s="111" t="s">
        <v>32</v>
      </c>
      <c r="C84" s="112"/>
      <c r="D84" s="113"/>
      <c r="E84" s="113"/>
      <c r="F84" s="114"/>
      <c r="G84" s="115"/>
    </row>
    <row r="85" spans="1:255" ht="24" customHeight="1" x14ac:dyDescent="0.25">
      <c r="A85" s="5"/>
      <c r="B85" s="116" t="s">
        <v>33</v>
      </c>
      <c r="C85" s="117" t="s">
        <v>26</v>
      </c>
      <c r="D85" s="117" t="s">
        <v>27</v>
      </c>
      <c r="E85" s="116" t="s">
        <v>14</v>
      </c>
      <c r="F85" s="117" t="s">
        <v>15</v>
      </c>
      <c r="G85" s="116" t="s">
        <v>16</v>
      </c>
    </row>
    <row r="86" spans="1:255" s="92" customFormat="1" ht="12" customHeight="1" x14ac:dyDescent="0.25">
      <c r="A86" s="84"/>
      <c r="B86" s="118" t="s">
        <v>139</v>
      </c>
      <c r="C86" s="119">
        <v>8</v>
      </c>
      <c r="D86" s="119">
        <v>8</v>
      </c>
      <c r="E86" s="119" t="s">
        <v>59</v>
      </c>
      <c r="F86" s="120">
        <v>280000</v>
      </c>
      <c r="G86" s="121">
        <f t="shared" ref="G86:G87" si="5">+F86*D86</f>
        <v>2240000</v>
      </c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  <c r="CX86" s="91"/>
      <c r="CY86" s="91"/>
      <c r="CZ86" s="91"/>
      <c r="DA86" s="91"/>
      <c r="DB86" s="91"/>
      <c r="DC86" s="91"/>
      <c r="DD86" s="91"/>
      <c r="DE86" s="91"/>
      <c r="DF86" s="91"/>
      <c r="DG86" s="91"/>
      <c r="DH86" s="91"/>
      <c r="DI86" s="91"/>
      <c r="DJ86" s="91"/>
      <c r="DK86" s="91"/>
      <c r="DL86" s="91"/>
      <c r="DM86" s="91"/>
      <c r="DN86" s="91"/>
      <c r="DO86" s="91"/>
      <c r="DP86" s="91"/>
      <c r="DQ86" s="91"/>
      <c r="DR86" s="91"/>
      <c r="DS86" s="91"/>
      <c r="DT86" s="91"/>
      <c r="DU86" s="91"/>
      <c r="DV86" s="91"/>
      <c r="DW86" s="91"/>
      <c r="DX86" s="91"/>
      <c r="DY86" s="91"/>
      <c r="DZ86" s="91"/>
      <c r="EA86" s="91"/>
      <c r="EB86" s="91"/>
      <c r="EC86" s="91"/>
      <c r="ED86" s="91"/>
      <c r="EE86" s="91"/>
      <c r="EF86" s="91"/>
      <c r="EG86" s="91"/>
      <c r="EH86" s="91"/>
      <c r="EI86" s="91"/>
      <c r="EJ86" s="91"/>
      <c r="EK86" s="91"/>
      <c r="EL86" s="91"/>
      <c r="EM86" s="91"/>
      <c r="EN86" s="91"/>
      <c r="EO86" s="91"/>
      <c r="EP86" s="91"/>
      <c r="EQ86" s="91"/>
      <c r="ER86" s="91"/>
      <c r="ES86" s="91"/>
      <c r="ET86" s="91"/>
      <c r="EU86" s="91"/>
      <c r="EV86" s="91"/>
      <c r="EW86" s="91"/>
      <c r="EX86" s="91"/>
      <c r="EY86" s="91"/>
      <c r="EZ86" s="91"/>
      <c r="FA86" s="91"/>
      <c r="FB86" s="91"/>
      <c r="FC86" s="91"/>
      <c r="FD86" s="91"/>
      <c r="FE86" s="91"/>
      <c r="FF86" s="91"/>
      <c r="FG86" s="91"/>
      <c r="FH86" s="91"/>
      <c r="FI86" s="91"/>
      <c r="FJ86" s="91"/>
      <c r="FK86" s="91"/>
      <c r="FL86" s="91"/>
      <c r="FM86" s="91"/>
      <c r="FN86" s="91"/>
      <c r="FO86" s="91"/>
      <c r="FP86" s="91"/>
      <c r="FQ86" s="91"/>
      <c r="FR86" s="91"/>
      <c r="FS86" s="91"/>
      <c r="FT86" s="91"/>
      <c r="FU86" s="91"/>
      <c r="FV86" s="91"/>
      <c r="FW86" s="91"/>
      <c r="FX86" s="91"/>
      <c r="FY86" s="91"/>
      <c r="FZ86" s="91"/>
      <c r="GA86" s="91"/>
      <c r="GB86" s="91"/>
      <c r="GC86" s="91"/>
      <c r="GD86" s="91"/>
      <c r="GE86" s="91"/>
      <c r="GF86" s="91"/>
      <c r="GG86" s="91"/>
      <c r="GH86" s="91"/>
      <c r="GI86" s="91"/>
      <c r="GJ86" s="91"/>
      <c r="GK86" s="91"/>
      <c r="GL86" s="91"/>
      <c r="GM86" s="91"/>
      <c r="GN86" s="91"/>
      <c r="GO86" s="91"/>
      <c r="GP86" s="91"/>
      <c r="GQ86" s="91"/>
      <c r="GR86" s="91"/>
      <c r="GS86" s="91"/>
      <c r="GT86" s="91"/>
      <c r="GU86" s="91"/>
      <c r="GV86" s="91"/>
      <c r="GW86" s="91"/>
      <c r="GX86" s="91"/>
      <c r="GY86" s="91"/>
      <c r="GZ86" s="91"/>
      <c r="HA86" s="91"/>
      <c r="HB86" s="91"/>
      <c r="HC86" s="91"/>
      <c r="HD86" s="91"/>
      <c r="HE86" s="91"/>
      <c r="HF86" s="91"/>
      <c r="HG86" s="91"/>
      <c r="HH86" s="91"/>
      <c r="HI86" s="91"/>
      <c r="HJ86" s="91"/>
      <c r="HK86" s="91"/>
      <c r="HL86" s="91"/>
      <c r="HM86" s="91"/>
      <c r="HN86" s="91"/>
      <c r="HO86" s="91"/>
      <c r="HP86" s="91"/>
      <c r="HQ86" s="91"/>
      <c r="HR86" s="91"/>
      <c r="HS86" s="91"/>
      <c r="HT86" s="91"/>
      <c r="HU86" s="91"/>
      <c r="HV86" s="91"/>
      <c r="HW86" s="91"/>
      <c r="HX86" s="91"/>
      <c r="HY86" s="91"/>
      <c r="HZ86" s="91"/>
      <c r="IA86" s="91"/>
      <c r="IB86" s="91"/>
      <c r="IC86" s="91"/>
      <c r="ID86" s="91"/>
      <c r="IE86" s="91"/>
      <c r="IF86" s="91"/>
      <c r="IG86" s="91"/>
      <c r="IH86" s="91"/>
      <c r="II86" s="91"/>
      <c r="IJ86" s="91"/>
      <c r="IK86" s="91"/>
      <c r="IL86" s="91"/>
      <c r="IM86" s="91"/>
      <c r="IN86" s="91"/>
      <c r="IO86" s="91"/>
      <c r="IP86" s="91"/>
      <c r="IQ86" s="91"/>
      <c r="IR86" s="91"/>
      <c r="IS86" s="91"/>
      <c r="IT86" s="91"/>
      <c r="IU86" s="91"/>
    </row>
    <row r="87" spans="1:255" s="92" customFormat="1" ht="12" customHeight="1" x14ac:dyDescent="0.25">
      <c r="A87" s="84"/>
      <c r="B87" s="118" t="s">
        <v>140</v>
      </c>
      <c r="C87" s="119">
        <v>8</v>
      </c>
      <c r="D87" s="119">
        <v>8</v>
      </c>
      <c r="E87" s="119" t="s">
        <v>59</v>
      </c>
      <c r="F87" s="120">
        <v>160000</v>
      </c>
      <c r="G87" s="121">
        <f t="shared" si="5"/>
        <v>1280000</v>
      </c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  <c r="GM87" s="91"/>
      <c r="GN87" s="91"/>
      <c r="GO87" s="91"/>
      <c r="GP87" s="91"/>
      <c r="GQ87" s="91"/>
      <c r="GR87" s="91"/>
      <c r="GS87" s="91"/>
      <c r="GT87" s="91"/>
      <c r="GU87" s="91"/>
      <c r="GV87" s="91"/>
      <c r="GW87" s="91"/>
      <c r="GX87" s="91"/>
      <c r="GY87" s="91"/>
      <c r="GZ87" s="91"/>
      <c r="HA87" s="91"/>
      <c r="HB87" s="91"/>
      <c r="HC87" s="91"/>
      <c r="HD87" s="91"/>
      <c r="HE87" s="91"/>
      <c r="HF87" s="91"/>
      <c r="HG87" s="91"/>
      <c r="HH87" s="91"/>
      <c r="HI87" s="91"/>
      <c r="HJ87" s="91"/>
      <c r="HK87" s="91"/>
      <c r="HL87" s="91"/>
      <c r="HM87" s="91"/>
      <c r="HN87" s="91"/>
      <c r="HO87" s="91"/>
      <c r="HP87" s="91"/>
      <c r="HQ87" s="91"/>
      <c r="HR87" s="91"/>
      <c r="HS87" s="91"/>
      <c r="HT87" s="91"/>
      <c r="HU87" s="91"/>
      <c r="HV87" s="91"/>
      <c r="HW87" s="91"/>
      <c r="HX87" s="91"/>
      <c r="HY87" s="91"/>
      <c r="HZ87" s="91"/>
      <c r="IA87" s="91"/>
      <c r="IB87" s="91"/>
      <c r="IC87" s="91"/>
      <c r="ID87" s="91"/>
      <c r="IE87" s="91"/>
      <c r="IF87" s="91"/>
      <c r="IG87" s="91"/>
      <c r="IH87" s="91"/>
      <c r="II87" s="91"/>
      <c r="IJ87" s="91"/>
      <c r="IK87" s="91"/>
      <c r="IL87" s="91"/>
      <c r="IM87" s="91"/>
      <c r="IN87" s="91"/>
      <c r="IO87" s="91"/>
      <c r="IP87" s="91"/>
      <c r="IQ87" s="91"/>
      <c r="IR87" s="91"/>
      <c r="IS87" s="91"/>
      <c r="IT87" s="91"/>
      <c r="IU87" s="91"/>
    </row>
    <row r="88" spans="1:255" s="92" customFormat="1" ht="12" customHeight="1" x14ac:dyDescent="0.25">
      <c r="A88" s="84"/>
      <c r="B88" s="118" t="s">
        <v>72</v>
      </c>
      <c r="C88" s="119" t="s">
        <v>66</v>
      </c>
      <c r="D88" s="119">
        <v>5</v>
      </c>
      <c r="E88" s="119" t="s">
        <v>141</v>
      </c>
      <c r="F88" s="120">
        <v>22600</v>
      </c>
      <c r="G88" s="121">
        <f>+F88*D88</f>
        <v>113000</v>
      </c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91"/>
      <c r="DC88" s="91"/>
      <c r="DD88" s="91"/>
      <c r="DE88" s="91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91"/>
      <c r="DR88" s="91"/>
      <c r="DS88" s="91"/>
      <c r="DT88" s="91"/>
      <c r="DU88" s="91"/>
      <c r="DV88" s="91"/>
      <c r="DW88" s="91"/>
      <c r="DX88" s="91"/>
      <c r="DY88" s="91"/>
      <c r="DZ88" s="91"/>
      <c r="EA88" s="91"/>
      <c r="EB88" s="91"/>
      <c r="EC88" s="91"/>
      <c r="ED88" s="91"/>
      <c r="EE88" s="91"/>
      <c r="EF88" s="91"/>
      <c r="EG88" s="91"/>
      <c r="EH88" s="91"/>
      <c r="EI88" s="91"/>
      <c r="EJ88" s="91"/>
      <c r="EK88" s="91"/>
      <c r="EL88" s="91"/>
      <c r="EM88" s="91"/>
      <c r="EN88" s="91"/>
      <c r="EO88" s="91"/>
      <c r="EP88" s="91"/>
      <c r="EQ88" s="91"/>
      <c r="ER88" s="91"/>
      <c r="ES88" s="91"/>
      <c r="ET88" s="91"/>
      <c r="EU88" s="91"/>
      <c r="EV88" s="91"/>
      <c r="EW88" s="91"/>
      <c r="EX88" s="91"/>
      <c r="EY88" s="91"/>
      <c r="EZ88" s="91"/>
      <c r="FA88" s="91"/>
      <c r="FB88" s="91"/>
      <c r="FC88" s="91"/>
      <c r="FD88" s="91"/>
      <c r="FE88" s="91"/>
      <c r="FF88" s="91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1"/>
      <c r="FU88" s="91"/>
      <c r="FV88" s="91"/>
      <c r="FW88" s="91"/>
      <c r="FX88" s="91"/>
      <c r="FY88" s="91"/>
      <c r="FZ88" s="91"/>
      <c r="GA88" s="91"/>
      <c r="GB88" s="91"/>
      <c r="GC88" s="91"/>
      <c r="GD88" s="91"/>
      <c r="GE88" s="91"/>
      <c r="GF88" s="91"/>
      <c r="GG88" s="91"/>
      <c r="GH88" s="91"/>
      <c r="GI88" s="91"/>
      <c r="GJ88" s="91"/>
      <c r="GK88" s="91"/>
      <c r="GL88" s="91"/>
      <c r="GM88" s="91"/>
      <c r="GN88" s="91"/>
      <c r="GO88" s="91"/>
      <c r="GP88" s="91"/>
      <c r="GQ88" s="91"/>
      <c r="GR88" s="91"/>
      <c r="GS88" s="91"/>
      <c r="GT88" s="91"/>
      <c r="GU88" s="91"/>
      <c r="GV88" s="91"/>
      <c r="GW88" s="91"/>
      <c r="GX88" s="91"/>
      <c r="GY88" s="91"/>
      <c r="GZ88" s="91"/>
      <c r="HA88" s="91"/>
      <c r="HB88" s="91"/>
      <c r="HC88" s="91"/>
      <c r="HD88" s="91"/>
      <c r="HE88" s="91"/>
      <c r="HF88" s="91"/>
      <c r="HG88" s="91"/>
      <c r="HH88" s="91"/>
      <c r="HI88" s="91"/>
      <c r="HJ88" s="91"/>
      <c r="HK88" s="91"/>
      <c r="HL88" s="91"/>
      <c r="HM88" s="91"/>
      <c r="HN88" s="91"/>
      <c r="HO88" s="91"/>
      <c r="HP88" s="91"/>
      <c r="HQ88" s="91"/>
      <c r="HR88" s="91"/>
      <c r="HS88" s="91"/>
      <c r="HT88" s="91"/>
      <c r="HU88" s="91"/>
      <c r="HV88" s="91"/>
      <c r="HW88" s="91"/>
      <c r="HX88" s="91"/>
      <c r="HY88" s="91"/>
      <c r="HZ88" s="91"/>
      <c r="IA88" s="91"/>
      <c r="IB88" s="91"/>
      <c r="IC88" s="91"/>
      <c r="ID88" s="91"/>
      <c r="IE88" s="91"/>
      <c r="IF88" s="91"/>
      <c r="IG88" s="91"/>
      <c r="IH88" s="91"/>
      <c r="II88" s="91"/>
      <c r="IJ88" s="91"/>
      <c r="IK88" s="91"/>
      <c r="IL88" s="91"/>
      <c r="IM88" s="91"/>
      <c r="IN88" s="91"/>
      <c r="IO88" s="91"/>
      <c r="IP88" s="91"/>
      <c r="IQ88" s="91"/>
      <c r="IR88" s="91"/>
      <c r="IS88" s="91"/>
      <c r="IT88" s="91"/>
      <c r="IU88" s="91"/>
    </row>
    <row r="89" spans="1:255" ht="11.25" customHeight="1" x14ac:dyDescent="0.25">
      <c r="B89" s="15" t="s">
        <v>34</v>
      </c>
      <c r="C89" s="16"/>
      <c r="D89" s="16"/>
      <c r="E89" s="16"/>
      <c r="F89" s="17"/>
      <c r="G89" s="18">
        <f>SUM(G86:G88)</f>
        <v>3633000</v>
      </c>
    </row>
    <row r="90" spans="1:255" ht="11.25" customHeight="1" x14ac:dyDescent="0.25">
      <c r="B90" s="34"/>
      <c r="C90" s="34"/>
      <c r="D90" s="34"/>
      <c r="E90" s="34"/>
      <c r="F90" s="35"/>
      <c r="G90" s="35"/>
    </row>
    <row r="91" spans="1:255" ht="11.25" customHeight="1" x14ac:dyDescent="0.25">
      <c r="B91" s="36" t="s">
        <v>35</v>
      </c>
      <c r="C91" s="37"/>
      <c r="D91" s="37"/>
      <c r="E91" s="37"/>
      <c r="F91" s="37"/>
      <c r="G91" s="38">
        <f>G35+G40+G47+G82+G89</f>
        <v>44467776.739999995</v>
      </c>
    </row>
    <row r="92" spans="1:255" ht="11.25" customHeight="1" x14ac:dyDescent="0.25">
      <c r="B92" s="39" t="s">
        <v>36</v>
      </c>
      <c r="C92" s="20"/>
      <c r="D92" s="20"/>
      <c r="E92" s="20"/>
      <c r="F92" s="20"/>
      <c r="G92" s="40">
        <f>G91*0.05</f>
        <v>2223388.8369999998</v>
      </c>
    </row>
    <row r="93" spans="1:255" ht="11.25" customHeight="1" x14ac:dyDescent="0.25">
      <c r="B93" s="41" t="s">
        <v>37</v>
      </c>
      <c r="C93" s="19"/>
      <c r="D93" s="19"/>
      <c r="E93" s="19"/>
      <c r="F93" s="19"/>
      <c r="G93" s="42">
        <f>G92+G91</f>
        <v>46691165.576999992</v>
      </c>
    </row>
    <row r="94" spans="1:255" ht="11.25" customHeight="1" x14ac:dyDescent="0.25">
      <c r="B94" s="39" t="s">
        <v>38</v>
      </c>
      <c r="C94" s="20"/>
      <c r="D94" s="20"/>
      <c r="E94" s="20"/>
      <c r="F94" s="20"/>
      <c r="G94" s="40">
        <f>G12</f>
        <v>72000000</v>
      </c>
    </row>
    <row r="95" spans="1:255" ht="11.25" customHeight="1" x14ac:dyDescent="0.25">
      <c r="B95" s="43" t="s">
        <v>39</v>
      </c>
      <c r="C95" s="44"/>
      <c r="D95" s="44"/>
      <c r="E95" s="44"/>
      <c r="F95" s="44"/>
      <c r="G95" s="45">
        <f>G94-G93</f>
        <v>25308834.423000008</v>
      </c>
    </row>
    <row r="96" spans="1:255" ht="11.25" customHeight="1" x14ac:dyDescent="0.25">
      <c r="B96" s="32" t="s">
        <v>40</v>
      </c>
      <c r="C96" s="33"/>
      <c r="D96" s="33"/>
      <c r="E96" s="33"/>
      <c r="F96" s="33"/>
      <c r="G96" s="28"/>
    </row>
    <row r="97" spans="2:7" ht="11.25" customHeight="1" thickBot="1" x14ac:dyDescent="0.3">
      <c r="B97" s="46"/>
      <c r="C97" s="33"/>
      <c r="D97" s="33"/>
      <c r="E97" s="33"/>
      <c r="F97" s="33"/>
      <c r="G97" s="28"/>
    </row>
    <row r="98" spans="2:7" ht="11.25" customHeight="1" x14ac:dyDescent="0.25">
      <c r="B98" s="58" t="s">
        <v>41</v>
      </c>
      <c r="C98" s="59"/>
      <c r="D98" s="59"/>
      <c r="E98" s="59"/>
      <c r="F98" s="60"/>
      <c r="G98" s="28"/>
    </row>
    <row r="99" spans="2:7" ht="11.25" customHeight="1" x14ac:dyDescent="0.25">
      <c r="B99" s="61" t="s">
        <v>42</v>
      </c>
      <c r="C99" s="30"/>
      <c r="D99" s="30"/>
      <c r="E99" s="30"/>
      <c r="F99" s="62"/>
      <c r="G99" s="28"/>
    </row>
    <row r="100" spans="2:7" ht="11.25" customHeight="1" x14ac:dyDescent="0.25">
      <c r="B100" s="61" t="s">
        <v>73</v>
      </c>
      <c r="C100" s="30"/>
      <c r="D100" s="30"/>
      <c r="E100" s="30"/>
      <c r="F100" s="62"/>
      <c r="G100" s="28"/>
    </row>
    <row r="101" spans="2:7" ht="11.25" customHeight="1" x14ac:dyDescent="0.25">
      <c r="B101" s="61" t="s">
        <v>74</v>
      </c>
      <c r="C101" s="30"/>
      <c r="D101" s="30"/>
      <c r="E101" s="30"/>
      <c r="F101" s="62"/>
      <c r="G101" s="28"/>
    </row>
    <row r="102" spans="2:7" ht="11.25" customHeight="1" x14ac:dyDescent="0.25">
      <c r="B102" s="61" t="s">
        <v>43</v>
      </c>
      <c r="C102" s="30"/>
      <c r="D102" s="30"/>
      <c r="E102" s="30"/>
      <c r="F102" s="62"/>
      <c r="G102" s="28"/>
    </row>
    <row r="103" spans="2:7" ht="11.25" customHeight="1" x14ac:dyDescent="0.25">
      <c r="B103" s="61" t="s">
        <v>44</v>
      </c>
      <c r="C103" s="30"/>
      <c r="D103" s="30"/>
      <c r="E103" s="30"/>
      <c r="F103" s="62"/>
      <c r="G103" s="28"/>
    </row>
    <row r="104" spans="2:7" ht="11.25" customHeight="1" x14ac:dyDescent="0.25">
      <c r="B104" s="61" t="s">
        <v>45</v>
      </c>
      <c r="C104" s="30"/>
      <c r="D104" s="30"/>
      <c r="E104" s="30"/>
      <c r="F104" s="62"/>
      <c r="G104" s="28"/>
    </row>
    <row r="105" spans="2:7" ht="11.25" customHeight="1" thickBot="1" x14ac:dyDescent="0.3">
      <c r="B105" s="63" t="s">
        <v>75</v>
      </c>
      <c r="C105" s="64"/>
      <c r="D105" s="64"/>
      <c r="E105" s="64"/>
      <c r="F105" s="65"/>
      <c r="G105" s="28"/>
    </row>
    <row r="106" spans="2:7" ht="11.25" customHeight="1" x14ac:dyDescent="0.25">
      <c r="B106" s="56"/>
      <c r="C106" s="30"/>
      <c r="D106" s="30"/>
      <c r="E106" s="30"/>
      <c r="F106" s="30"/>
      <c r="G106" s="28"/>
    </row>
    <row r="107" spans="2:7" ht="11.25" customHeight="1" thickBot="1" x14ac:dyDescent="0.3">
      <c r="B107" s="80" t="s">
        <v>46</v>
      </c>
      <c r="C107" s="81"/>
      <c r="D107" s="55"/>
      <c r="E107" s="21"/>
      <c r="F107" s="21"/>
      <c r="G107" s="28"/>
    </row>
    <row r="108" spans="2:7" ht="11.25" customHeight="1" x14ac:dyDescent="0.25">
      <c r="B108" s="48" t="s">
        <v>33</v>
      </c>
      <c r="C108" s="22" t="s">
        <v>47</v>
      </c>
      <c r="D108" s="49" t="s">
        <v>48</v>
      </c>
      <c r="E108" s="21"/>
      <c r="F108" s="21"/>
      <c r="G108" s="28"/>
    </row>
    <row r="109" spans="2:7" ht="11.25" customHeight="1" x14ac:dyDescent="0.25">
      <c r="B109" s="50" t="s">
        <v>49</v>
      </c>
      <c r="C109" s="23">
        <f>+G35</f>
        <v>16537000</v>
      </c>
      <c r="D109" s="51">
        <f>(C109/C115)</f>
        <v>0.35417835035041628</v>
      </c>
      <c r="E109" s="21"/>
      <c r="F109" s="21"/>
      <c r="G109" s="28"/>
    </row>
    <row r="110" spans="2:7" ht="11.25" customHeight="1" x14ac:dyDescent="0.25">
      <c r="B110" s="50" t="s">
        <v>50</v>
      </c>
      <c r="C110" s="24">
        <v>0</v>
      </c>
      <c r="D110" s="51">
        <v>0</v>
      </c>
      <c r="E110" s="21"/>
      <c r="F110" s="21"/>
      <c r="G110" s="28"/>
    </row>
    <row r="111" spans="2:7" ht="11.25" customHeight="1" x14ac:dyDescent="0.25">
      <c r="B111" s="50" t="s">
        <v>51</v>
      </c>
      <c r="C111" s="23">
        <f>+G47</f>
        <v>348133.74</v>
      </c>
      <c r="D111" s="51">
        <f>(C111/C115)</f>
        <v>7.4560944388051475E-3</v>
      </c>
      <c r="E111" s="21"/>
      <c r="F111" s="21"/>
      <c r="G111" s="28"/>
    </row>
    <row r="112" spans="2:7" ht="11.25" customHeight="1" x14ac:dyDescent="0.25">
      <c r="B112" s="50" t="s">
        <v>25</v>
      </c>
      <c r="C112" s="23">
        <f>+G82</f>
        <v>23949643</v>
      </c>
      <c r="D112" s="51">
        <f>(C112/C115)</f>
        <v>0.51293735557969367</v>
      </c>
      <c r="E112" s="21"/>
      <c r="F112" s="21"/>
      <c r="G112" s="28"/>
    </row>
    <row r="113" spans="2:7" ht="11.25" customHeight="1" x14ac:dyDescent="0.25">
      <c r="B113" s="50" t="s">
        <v>52</v>
      </c>
      <c r="C113" s="25">
        <f>+G89</f>
        <v>3633000</v>
      </c>
      <c r="D113" s="51">
        <f>(C113/C115)</f>
        <v>7.7809152012037391E-2</v>
      </c>
      <c r="E113" s="27"/>
      <c r="F113" s="27"/>
      <c r="G113" s="28"/>
    </row>
    <row r="114" spans="2:7" ht="11.25" customHeight="1" x14ac:dyDescent="0.25">
      <c r="B114" s="50" t="s">
        <v>53</v>
      </c>
      <c r="C114" s="25">
        <f>+G92</f>
        <v>2223388.8369999998</v>
      </c>
      <c r="D114" s="51">
        <f>(C114/C115)</f>
        <v>4.7619047619047623E-2</v>
      </c>
      <c r="E114" s="27"/>
      <c r="F114" s="27"/>
      <c r="G114" s="28"/>
    </row>
    <row r="115" spans="2:7" ht="11.25" customHeight="1" thickBot="1" x14ac:dyDescent="0.3">
      <c r="B115" s="52" t="s">
        <v>54</v>
      </c>
      <c r="C115" s="53">
        <f>SUM(C109:C114)</f>
        <v>46691165.576999992</v>
      </c>
      <c r="D115" s="54">
        <f>SUM(D109:D114)</f>
        <v>1.0000000000000002</v>
      </c>
      <c r="E115" s="27"/>
      <c r="F115" s="27"/>
      <c r="G115" s="28"/>
    </row>
    <row r="116" spans="2:7" ht="11.25" customHeight="1" x14ac:dyDescent="0.25">
      <c r="B116" s="46"/>
      <c r="C116" s="33"/>
      <c r="D116" s="33"/>
      <c r="E116" s="33"/>
      <c r="F116" s="33"/>
      <c r="G116" s="28"/>
    </row>
    <row r="117" spans="2:7" ht="11.25" customHeight="1" x14ac:dyDescent="0.25">
      <c r="B117" s="47"/>
      <c r="C117" s="33"/>
      <c r="D117" s="33"/>
      <c r="E117" s="33"/>
      <c r="F117" s="33"/>
      <c r="G117" s="28"/>
    </row>
    <row r="118" spans="2:7" ht="11.25" customHeight="1" thickBot="1" x14ac:dyDescent="0.3">
      <c r="B118" s="67"/>
      <c r="C118" s="68" t="s">
        <v>143</v>
      </c>
      <c r="D118" s="69"/>
      <c r="E118" s="70"/>
      <c r="F118" s="26"/>
      <c r="G118" s="28"/>
    </row>
    <row r="119" spans="2:7" ht="11.25" customHeight="1" x14ac:dyDescent="0.25">
      <c r="B119" s="71" t="s">
        <v>76</v>
      </c>
      <c r="C119" s="126">
        <v>7000</v>
      </c>
      <c r="D119" s="126">
        <v>8000</v>
      </c>
      <c r="E119" s="127">
        <v>9000</v>
      </c>
      <c r="F119" s="66"/>
      <c r="G119" s="29"/>
    </row>
    <row r="120" spans="2:7" ht="11.25" customHeight="1" thickBot="1" x14ac:dyDescent="0.3">
      <c r="B120" s="52" t="s">
        <v>77</v>
      </c>
      <c r="C120" s="77">
        <f>(G93/C119)</f>
        <v>6670.1665109999985</v>
      </c>
      <c r="D120" s="77">
        <f>(G93/D119)</f>
        <v>5836.3956971249991</v>
      </c>
      <c r="E120" s="78">
        <f>(G93/E119)</f>
        <v>5187.9072863333322</v>
      </c>
      <c r="F120" s="66"/>
      <c r="G120" s="29"/>
    </row>
    <row r="121" spans="2:7" ht="11.25" customHeight="1" x14ac:dyDescent="0.25">
      <c r="B121" s="57" t="s">
        <v>142</v>
      </c>
      <c r="C121" s="30"/>
      <c r="D121" s="30"/>
      <c r="E121" s="30"/>
      <c r="F121" s="30"/>
      <c r="G121" s="30"/>
    </row>
  </sheetData>
  <mergeCells count="9">
    <mergeCell ref="B107:C107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25" right="0.25" top="0.75" bottom="0.75" header="0.3" footer="0.3"/>
  <pageSetup paperSize="14" scale="6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TOMATE INVERNADERO</vt:lpstr>
      <vt:lpstr>'TOMATE INVERNADERO'!Área_de_impresión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2022-01-19T13:08:10Z</cp:lastPrinted>
  <dcterms:created xsi:type="dcterms:W3CDTF">2020-11-27T12:49:26Z</dcterms:created>
  <dcterms:modified xsi:type="dcterms:W3CDTF">2023-02-06T18:57:51Z</dcterms:modified>
</cp:coreProperties>
</file>