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-105" yWindow="-105" windowWidth="19425" windowHeight="10305"/>
  </bookViews>
  <sheets>
    <sheet name="TOMATE INVERNADER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G77" i="1"/>
  <c r="G76" i="1"/>
  <c r="G75" i="1"/>
  <c r="G74" i="1"/>
  <c r="G73" i="1"/>
  <c r="G72" i="1"/>
  <c r="G67" i="1"/>
  <c r="G66" i="1"/>
  <c r="G65" i="1"/>
  <c r="G64" i="1"/>
  <c r="G63" i="1"/>
  <c r="G62" i="1"/>
  <c r="G60" i="1"/>
  <c r="G59" i="1"/>
  <c r="G58" i="1"/>
  <c r="G56" i="1"/>
  <c r="G55" i="1"/>
  <c r="G54" i="1"/>
  <c r="G53" i="1"/>
  <c r="G52" i="1"/>
  <c r="G51" i="1"/>
  <c r="G49" i="1"/>
  <c r="G43" i="1"/>
  <c r="G42" i="1"/>
  <c r="G41" i="1"/>
  <c r="G37" i="1"/>
  <c r="C102" i="1" s="1"/>
  <c r="G31" i="1"/>
  <c r="G30" i="1"/>
  <c r="G29" i="1"/>
  <c r="G28" i="1"/>
  <c r="G27" i="1"/>
  <c r="G26" i="1"/>
  <c r="G25" i="1"/>
  <c r="G24" i="1"/>
  <c r="G23" i="1"/>
  <c r="G22" i="1"/>
  <c r="G21" i="1"/>
  <c r="G20" i="1"/>
  <c r="G11" i="1"/>
  <c r="G84" i="1" s="1"/>
  <c r="G32" i="1" l="1"/>
  <c r="G68" i="1"/>
  <c r="C104" i="1" s="1"/>
  <c r="G79" i="1"/>
  <c r="C105" i="1" s="1"/>
  <c r="G44" i="1"/>
  <c r="C103" i="1" s="1"/>
  <c r="G81" i="1" l="1"/>
  <c r="G82" i="1" s="1"/>
  <c r="C106" i="1" s="1"/>
  <c r="C101" i="1"/>
  <c r="G83" i="1" l="1"/>
  <c r="C112" i="1" s="1"/>
  <c r="C107" i="1"/>
  <c r="D101" i="1" s="1"/>
  <c r="G85" i="1" l="1"/>
  <c r="D112" i="1"/>
  <c r="E112" i="1"/>
  <c r="D106" i="1"/>
  <c r="D105" i="1"/>
  <c r="D102" i="1"/>
  <c r="D103" i="1"/>
  <c r="D104" i="1"/>
  <c r="D107" i="1" l="1"/>
</calcChain>
</file>

<file path=xl/sharedStrings.xml><?xml version="1.0" encoding="utf-8"?>
<sst xmlns="http://schemas.openxmlformats.org/spreadsheetml/2006/main" count="215" uniqueCount="145">
  <si>
    <t>RUBRO O CULTIVO</t>
  </si>
  <si>
    <t>TOMATE INVERNADERO</t>
  </si>
  <si>
    <t>RENDIMIENTO (Kg/Há.)</t>
  </si>
  <si>
    <t>VARIEDAD</t>
  </si>
  <si>
    <t>Atilla, Alamina, Montoya</t>
  </si>
  <si>
    <t>FECHA ESTIMADA PRECIO VENTA</t>
  </si>
  <si>
    <t>Noviembre- Diciembre</t>
  </si>
  <si>
    <t>NIVEL TECNOLOGICO</t>
  </si>
  <si>
    <t>Medio</t>
  </si>
  <si>
    <t>PRECIO ESPERADO ($/kg)</t>
  </si>
  <si>
    <t>REGION</t>
  </si>
  <si>
    <t>Lib. B. O'Higgins</t>
  </si>
  <si>
    <t>INGRESO ESPERADO, con IVA ($)</t>
  </si>
  <si>
    <t>AREA</t>
  </si>
  <si>
    <t>San Vicente</t>
  </si>
  <si>
    <t>DESTINO PRODUCCION</t>
  </si>
  <si>
    <t>Mercado local</t>
  </si>
  <si>
    <t>COMUNA/LOCALIDAD</t>
  </si>
  <si>
    <t>Todas</t>
  </si>
  <si>
    <t>FECHA DE COSECHA</t>
  </si>
  <si>
    <t>Noviembre - Enero</t>
  </si>
  <si>
    <t>FECHA PRECIO INSUMOS</t>
  </si>
  <si>
    <t>CONTINGENCIA</t>
  </si>
  <si>
    <t xml:space="preserve">Heladas </t>
  </si>
  <si>
    <t>COSTOS DIRECTOS DE PRODUCCIÓN POR HECTÁREA (INCLUYE IVA)</t>
  </si>
  <si>
    <t>MANO DE OBRA</t>
  </si>
  <si>
    <t>Preparación Mesas de Plantación</t>
  </si>
  <si>
    <t>JH</t>
  </si>
  <si>
    <t>Mayo</t>
  </si>
  <si>
    <t>Fertilización Base</t>
  </si>
  <si>
    <t>Colocación Mulch</t>
  </si>
  <si>
    <t>Plantación</t>
  </si>
  <si>
    <t>Junio</t>
  </si>
  <si>
    <t>Amarra</t>
  </si>
  <si>
    <t>Julio - Agosto</t>
  </si>
  <si>
    <t>Envoltura</t>
  </si>
  <si>
    <t>Agosto - Octubre</t>
  </si>
  <si>
    <t>Deshoje</t>
  </si>
  <si>
    <t>Octubre - Diciembre</t>
  </si>
  <si>
    <t>Desbrote</t>
  </si>
  <si>
    <t>Agosto - Noviembre</t>
  </si>
  <si>
    <t>Despunte</t>
  </si>
  <si>
    <t>Noviembre</t>
  </si>
  <si>
    <t>Riegos</t>
  </si>
  <si>
    <t>Julio - Enero</t>
  </si>
  <si>
    <t>Aplicación de fitosanitarios</t>
  </si>
  <si>
    <t>Junio - Diciembre</t>
  </si>
  <si>
    <t>Cosecha</t>
  </si>
  <si>
    <t>Octubre - Enero</t>
  </si>
  <si>
    <t>Subtotal Jornadas Hombre</t>
  </si>
  <si>
    <t>JORNADAS ANIMAL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</si>
  <si>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</si>
  <si>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</si>
  <si>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</si>
  <si>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</si>
  <si>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</si>
  <si>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</si>
  <si>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Animal</t>
  </si>
  <si>
    <t>MAQUINARIA</t>
  </si>
  <si>
    <t>Aradura</t>
  </si>
  <si>
    <t>JM</t>
  </si>
  <si>
    <t>Abril</t>
  </si>
  <si>
    <t>Cruza</t>
  </si>
  <si>
    <t>Rastrajes(2)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</si>
  <si>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</si>
  <si>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</si>
  <si>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</si>
  <si>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</si>
  <si>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</si>
  <si>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</si>
  <si>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Plantas de tomate injertado</t>
  </si>
  <si>
    <t>FERTILIZANTES</t>
  </si>
  <si>
    <t>Guano</t>
  </si>
  <si>
    <t>m3</t>
  </si>
  <si>
    <t>Nitrato de potasio</t>
  </si>
  <si>
    <t>kg</t>
  </si>
  <si>
    <t>Agosto - Enero</t>
  </si>
  <si>
    <t>Urea</t>
  </si>
  <si>
    <t>Junio - Octubre</t>
  </si>
  <si>
    <t>Superfosfato triple</t>
  </si>
  <si>
    <t>Kendal</t>
  </si>
  <si>
    <t>lt</t>
  </si>
  <si>
    <t>Julio - Noviembre</t>
  </si>
  <si>
    <t>Fosfimax</t>
  </si>
  <si>
    <t>FUNGICIDAS</t>
  </si>
  <si>
    <t>Polyben</t>
  </si>
  <si>
    <t>Phyton 27</t>
  </si>
  <si>
    <t>Previcur Energy 840 SL</t>
  </si>
  <si>
    <t>INSECTICIDAS</t>
  </si>
  <si>
    <t>Dipel</t>
  </si>
  <si>
    <t>Confidor 350</t>
  </si>
  <si>
    <t>Karate</t>
  </si>
  <si>
    <t xml:space="preserve">Rukam Cuaja </t>
  </si>
  <si>
    <t>Lt</t>
  </si>
  <si>
    <t>Agosto</t>
  </si>
  <si>
    <t>Rukam LMW</t>
  </si>
  <si>
    <t>Subtotal Insumos</t>
  </si>
  <si>
    <t>OTROS</t>
  </si>
  <si>
    <t>Item</t>
  </si>
  <si>
    <t>Mulch 1,2 m x 0,05 mm</t>
  </si>
  <si>
    <t>Energía para calefacción</t>
  </si>
  <si>
    <t>kw</t>
  </si>
  <si>
    <t>Mayo - Diciembre</t>
  </si>
  <si>
    <t>Abejorros</t>
  </si>
  <si>
    <t xml:space="preserve">Caja </t>
  </si>
  <si>
    <t>Cono</t>
  </si>
  <si>
    <t>Cajas de Plasticas 18 kg</t>
  </si>
  <si>
    <t>c/u</t>
  </si>
  <si>
    <t>Diciembre - Febrero</t>
  </si>
  <si>
    <t>Fletes</t>
  </si>
  <si>
    <t>Derecho de ingreso a Lo Valledor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</si>
  <si>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</si>
  <si>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</si>
  <si>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</si>
  <si>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</si>
  <si>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</si>
  <si>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</si>
  <si>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</si>
  <si>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</si>
  <si>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</si>
  <si>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</si>
  <si>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</si>
  <si>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</si>
  <si>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</si>
  <si>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Marco de plantación es de 0,6x1,6 En concideración de plantas injertadas </t>
  </si>
  <si>
    <t xml:space="preserve">9. Esta recomendaciones es solo referencial </t>
  </si>
  <si>
    <t>COMPOSICION COSTOS DE PRODUCCION</t>
  </si>
  <si>
    <t>$/hà</t>
  </si>
  <si>
    <t>%</t>
  </si>
  <si>
    <t>.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</si>
  <si>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</si>
  <si>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</si>
  <si>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</si>
  <si>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</si>
  <si>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</si>
  <si>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</si>
  <si>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</si>
  <si>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</si>
  <si>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</si>
  <si>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</si>
  <si>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Nemacur 240 cs</t>
  </si>
  <si>
    <t>junio</t>
  </si>
  <si>
    <t>Cinta gareta</t>
  </si>
  <si>
    <t>8. Se debe considerar una merma de un 15% por producción no comercial.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</si>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</sst>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3">
    <font>
      <sz val="11"/>
      <color indexed="8"/>
      <name val="Calibri"/>
      <charset val="134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Helvetica Neue"/>
      <charset val="134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u/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5" fillId="0" borderId="0"/>
    <xf numFmtId="0" fontId="16" fillId="0" borderId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7" xfId="0" applyFont="1" applyFill="1" applyBorder="1" applyAlignment="1"/>
    <xf numFmtId="49" fontId="0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6" fontId="1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10" fillId="2" borderId="0" xfId="0" applyFont="1" applyFill="1" applyBorder="1" applyAlignment="1"/>
    <xf numFmtId="0" fontId="0" fillId="2" borderId="0" xfId="0" applyFont="1" applyFill="1" applyAlignment="1"/>
    <xf numFmtId="0" fontId="10" fillId="2" borderId="0" xfId="0" applyFont="1" applyFill="1" applyBorder="1" applyAlignment="1">
      <alignment vertical="center"/>
    </xf>
    <xf numFmtId="0" fontId="10" fillId="3" borderId="21" xfId="0" applyFont="1" applyFill="1" applyBorder="1" applyAlignment="1"/>
    <xf numFmtId="0" fontId="10" fillId="4" borderId="0" xfId="0" applyFont="1" applyFill="1" applyBorder="1" applyAlignment="1"/>
    <xf numFmtId="49" fontId="9" fillId="5" borderId="22" xfId="0" applyNumberFormat="1" applyFont="1" applyFill="1" applyBorder="1" applyAlignment="1">
      <alignment vertical="center"/>
    </xf>
    <xf numFmtId="49" fontId="9" fillId="5" borderId="23" xfId="0" applyNumberFormat="1" applyFont="1" applyFill="1" applyBorder="1" applyAlignment="1">
      <alignment vertical="center"/>
    </xf>
    <xf numFmtId="49" fontId="10" fillId="5" borderId="24" xfId="0" applyNumberFormat="1" applyFont="1" applyFill="1" applyBorder="1" applyAlignment="1"/>
    <xf numFmtId="0" fontId="12" fillId="0" borderId="0" xfId="0" applyNumberFormat="1" applyFont="1" applyAlignment="1"/>
    <xf numFmtId="49" fontId="9" fillId="2" borderId="25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0" fillId="2" borderId="26" xfId="0" applyNumberFormat="1" applyFont="1" applyFill="1" applyBorder="1" applyAlignment="1"/>
    <xf numFmtId="167" fontId="9" fillId="2" borderId="6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49" fontId="9" fillId="5" borderId="27" xfId="0" applyNumberFormat="1" applyFont="1" applyFill="1" applyBorder="1" applyAlignment="1">
      <alignment vertical="center"/>
    </xf>
    <xf numFmtId="167" fontId="9" fillId="5" borderId="28" xfId="0" applyNumberFormat="1" applyFont="1" applyFill="1" applyBorder="1" applyAlignment="1">
      <alignment vertical="center"/>
    </xf>
    <xf numFmtId="9" fontId="9" fillId="5" borderId="29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49" fontId="11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4" borderId="30" xfId="0" applyFont="1" applyFill="1" applyBorder="1" applyAlignment="1">
      <alignment vertical="center"/>
    </xf>
    <xf numFmtId="49" fontId="9" fillId="5" borderId="32" xfId="0" applyNumberFormat="1" applyFont="1" applyFill="1" applyBorder="1" applyAlignment="1">
      <alignment vertical="center"/>
    </xf>
    <xf numFmtId="3" fontId="9" fillId="5" borderId="33" xfId="0" applyNumberFormat="1" applyFont="1" applyFill="1" applyBorder="1" applyAlignment="1">
      <alignment vertical="center"/>
    </xf>
    <xf numFmtId="3" fontId="9" fillId="5" borderId="34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166" fontId="14" fillId="2" borderId="0" xfId="0" applyNumberFormat="1" applyFont="1" applyFill="1" applyBorder="1" applyAlignment="1">
      <alignment vertical="center"/>
    </xf>
    <xf numFmtId="167" fontId="9" fillId="5" borderId="29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49" fontId="11" fillId="3" borderId="19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0" fillId="6" borderId="4" xfId="0" applyFill="1" applyBorder="1"/>
    <xf numFmtId="49" fontId="21" fillId="7" borderId="5" xfId="0" applyNumberFormat="1" applyFont="1" applyFill="1" applyBorder="1" applyAlignment="1">
      <alignment vertical="center" wrapText="1"/>
    </xf>
    <xf numFmtId="3" fontId="22" fillId="0" borderId="35" xfId="0" applyNumberFormat="1" applyFont="1" applyFill="1" applyBorder="1" applyAlignment="1">
      <alignment horizontal="right"/>
    </xf>
    <xf numFmtId="0" fontId="2" fillId="6" borderId="7" xfId="0" applyFont="1" applyFill="1" applyBorder="1"/>
    <xf numFmtId="49" fontId="5" fillId="7" borderId="6" xfId="0" applyNumberFormat="1" applyFont="1" applyFill="1" applyBorder="1" applyAlignment="1">
      <alignment wrapText="1"/>
    </xf>
    <xf numFmtId="0" fontId="5" fillId="8" borderId="6" xfId="0" applyFont="1" applyFill="1" applyBorder="1" applyAlignment="1">
      <alignment wrapText="1"/>
    </xf>
    <xf numFmtId="168" fontId="22" fillId="0" borderId="35" xfId="4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2" fillId="6" borderId="5" xfId="0" applyNumberFormat="1" applyFont="1" applyFill="1" applyBorder="1" applyAlignment="1">
      <alignment vertical="center" wrapText="1"/>
    </xf>
    <xf numFmtId="49" fontId="2" fillId="6" borderId="6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49" fontId="2" fillId="6" borderId="36" xfId="0" applyNumberFormat="1" applyFont="1" applyFill="1" applyBorder="1" applyAlignment="1">
      <alignment horizontal="left"/>
    </xf>
    <xf numFmtId="49" fontId="2" fillId="6" borderId="37" xfId="0" applyNumberFormat="1" applyFont="1" applyFill="1" applyBorder="1" applyAlignment="1">
      <alignment horizontal="left"/>
    </xf>
    <xf numFmtId="0" fontId="22" fillId="0" borderId="35" xfId="0" applyFont="1" applyFill="1" applyBorder="1" applyAlignment="1">
      <alignment horizontal="right" wrapText="1"/>
    </xf>
    <xf numFmtId="0" fontId="22" fillId="0" borderId="35" xfId="0" applyFont="1" applyFill="1" applyBorder="1" applyAlignment="1">
      <alignment horizontal="right"/>
    </xf>
    <xf numFmtId="17" fontId="22" fillId="0" borderId="35" xfId="0" applyNumberFormat="1" applyFont="1" applyFill="1" applyBorder="1" applyAlignment="1">
      <alignment horizontal="right" wrapText="1"/>
    </xf>
    <xf numFmtId="49" fontId="2" fillId="6" borderId="6" xfId="0" applyNumberFormat="1" applyFont="1" applyFill="1" applyBorder="1"/>
    <xf numFmtId="0" fontId="2" fillId="6" borderId="6" xfId="0" applyFont="1" applyFill="1" applyBorder="1"/>
    <xf numFmtId="0" fontId="0" fillId="6" borderId="1" xfId="0" applyFont="1" applyFill="1" applyBorder="1" applyAlignment="1"/>
    <xf numFmtId="0" fontId="3" fillId="6" borderId="8" xfId="0" applyFont="1" applyFill="1" applyBorder="1" applyAlignment="1">
      <alignment wrapText="1"/>
    </xf>
    <xf numFmtId="14" fontId="3" fillId="6" borderId="9" xfId="0" applyNumberFormat="1" applyFont="1" applyFill="1" applyBorder="1" applyAlignment="1"/>
    <xf numFmtId="0" fontId="3" fillId="6" borderId="3" xfId="0" applyFont="1" applyFill="1" applyBorder="1" applyAlignment="1"/>
    <xf numFmtId="0" fontId="3" fillId="6" borderId="9" xfId="0" applyFont="1" applyFill="1" applyBorder="1" applyAlignment="1"/>
    <xf numFmtId="0" fontId="3" fillId="6" borderId="9" xfId="0" applyFont="1" applyFill="1" applyBorder="1" applyAlignment="1">
      <alignment horizontal="right" wrapText="1"/>
    </xf>
    <xf numFmtId="0" fontId="0" fillId="6" borderId="10" xfId="0" applyFont="1" applyFill="1" applyBorder="1" applyAlignment="1"/>
    <xf numFmtId="49" fontId="4" fillId="7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3" fillId="6" borderId="11" xfId="0" applyFont="1" applyFill="1" applyBorder="1" applyAlignment="1"/>
    <xf numFmtId="0" fontId="3" fillId="6" borderId="12" xfId="0" applyFont="1" applyFill="1" applyBorder="1" applyAlignment="1">
      <alignment horizontal="left"/>
    </xf>
    <xf numFmtId="0" fontId="3" fillId="6" borderId="12" xfId="0" applyFont="1" applyFill="1" applyBorder="1" applyAlignment="1"/>
    <xf numFmtId="0" fontId="3" fillId="6" borderId="12" xfId="0" applyFont="1" applyFill="1" applyBorder="1" applyAlignment="1">
      <alignment horizontal="right"/>
    </xf>
    <xf numFmtId="0" fontId="0" fillId="6" borderId="4" xfId="0" applyFont="1" applyFill="1" applyBorder="1" applyAlignment="1"/>
    <xf numFmtId="49" fontId="21" fillId="9" borderId="13" xfId="0" applyNumberFormat="1" applyFont="1" applyFill="1" applyBorder="1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49" fontId="21" fillId="7" borderId="13" xfId="0" applyNumberFormat="1" applyFont="1" applyFill="1" applyBorder="1" applyAlignment="1">
      <alignment horizontal="center" vertical="center"/>
    </xf>
    <xf numFmtId="49" fontId="21" fillId="7" borderId="13" xfId="0" applyNumberFormat="1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vertical="center"/>
    </xf>
    <xf numFmtId="0" fontId="2" fillId="6" borderId="13" xfId="0" applyFont="1" applyFill="1" applyBorder="1" applyAlignment="1">
      <alignment horizontal="center" vertical="center"/>
    </xf>
    <xf numFmtId="3" fontId="2" fillId="6" borderId="13" xfId="0" applyNumberFormat="1" applyFont="1" applyFill="1" applyBorder="1" applyAlignment="1">
      <alignment vertical="center"/>
    </xf>
    <xf numFmtId="3" fontId="2" fillId="6" borderId="13" xfId="0" applyNumberFormat="1" applyFont="1" applyFill="1" applyBorder="1" applyAlignment="1">
      <alignment horizontal="right" vertical="center"/>
    </xf>
    <xf numFmtId="168" fontId="22" fillId="0" borderId="35" xfId="4" applyNumberFormat="1" applyFont="1" applyFill="1" applyBorder="1" applyAlignment="1">
      <alignment horizontal="right" wrapText="1"/>
    </xf>
    <xf numFmtId="49" fontId="7" fillId="7" borderId="13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vertical="center"/>
    </xf>
    <xf numFmtId="3" fontId="7" fillId="7" borderId="13" xfId="0" applyNumberFormat="1" applyFont="1" applyFill="1" applyBorder="1" applyAlignment="1">
      <alignment vertical="center"/>
    </xf>
    <xf numFmtId="0" fontId="3" fillId="6" borderId="15" xfId="0" applyFont="1" applyFill="1" applyBorder="1" applyAlignment="1"/>
    <xf numFmtId="0" fontId="3" fillId="6" borderId="16" xfId="0" applyFont="1" applyFill="1" applyBorder="1" applyAlignment="1"/>
    <xf numFmtId="3" fontId="3" fillId="6" borderId="16" xfId="0" applyNumberFormat="1" applyFont="1" applyFill="1" applyBorder="1" applyAlignment="1"/>
    <xf numFmtId="0" fontId="0" fillId="0" borderId="0" xfId="0" applyNumberFormat="1" applyFont="1" applyBorder="1" applyAlignment="1"/>
    <xf numFmtId="0" fontId="0" fillId="6" borderId="17" xfId="0" applyFont="1" applyFill="1" applyBorder="1" applyAlignment="1"/>
    <xf numFmtId="49" fontId="5" fillId="7" borderId="38" xfId="0" applyNumberFormat="1" applyFont="1" applyFill="1" applyBorder="1" applyAlignment="1">
      <alignment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vertical="center"/>
    </xf>
    <xf numFmtId="3" fontId="5" fillId="7" borderId="38" xfId="0" applyNumberFormat="1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3" fillId="6" borderId="16" xfId="0" applyFont="1" applyFill="1" applyBorder="1" applyAlignment="1">
      <alignment horizontal="center"/>
    </xf>
    <xf numFmtId="0" fontId="2" fillId="6" borderId="13" xfId="0" applyFont="1" applyFill="1" applyBorder="1" applyAlignment="1">
      <alignment vertical="center" wrapText="1"/>
    </xf>
    <xf numFmtId="0" fontId="3" fillId="6" borderId="18" xfId="0" applyFont="1" applyFill="1" applyBorder="1" applyAlignment="1"/>
    <xf numFmtId="3" fontId="3" fillId="6" borderId="18" xfId="0" applyNumberFormat="1" applyFont="1" applyFill="1" applyBorder="1" applyAlignment="1"/>
    <xf numFmtId="49" fontId="1" fillId="9" borderId="39" xfId="0" applyNumberFormat="1" applyFont="1" applyFill="1" applyBorder="1" applyAlignment="1">
      <alignment vertical="center"/>
    </xf>
    <xf numFmtId="0" fontId="1" fillId="9" borderId="40" xfId="0" applyFont="1" applyFill="1" applyBorder="1" applyAlignment="1">
      <alignment vertical="center"/>
    </xf>
    <xf numFmtId="166" fontId="1" fillId="9" borderId="41" xfId="0" applyNumberFormat="1" applyFont="1" applyFill="1" applyBorder="1" applyAlignment="1">
      <alignment vertical="center"/>
    </xf>
    <xf numFmtId="49" fontId="1" fillId="7" borderId="42" xfId="0" applyNumberFormat="1" applyFont="1" applyFill="1" applyBorder="1" applyAlignment="1">
      <alignment vertical="center"/>
    </xf>
    <xf numFmtId="0" fontId="1" fillId="7" borderId="13" xfId="0" applyFont="1" applyFill="1" applyBorder="1" applyAlignment="1">
      <alignment vertical="center"/>
    </xf>
    <xf numFmtId="166" fontId="1" fillId="7" borderId="43" xfId="0" applyNumberFormat="1" applyFont="1" applyFill="1" applyBorder="1" applyAlignment="1">
      <alignment vertical="center"/>
    </xf>
    <xf numFmtId="49" fontId="1" fillId="9" borderId="42" xfId="0" applyNumberFormat="1" applyFont="1" applyFill="1" applyBorder="1" applyAlignment="1">
      <alignment vertical="center"/>
    </xf>
    <xf numFmtId="0" fontId="1" fillId="9" borderId="13" xfId="0" applyFont="1" applyFill="1" applyBorder="1" applyAlignment="1">
      <alignment vertical="center"/>
    </xf>
    <xf numFmtId="166" fontId="1" fillId="9" borderId="43" xfId="0" applyNumberFormat="1" applyFont="1" applyFill="1" applyBorder="1" applyAlignment="1">
      <alignment vertical="center"/>
    </xf>
    <xf numFmtId="49" fontId="1" fillId="9" borderId="44" xfId="0" applyNumberFormat="1" applyFont="1" applyFill="1" applyBorder="1" applyAlignment="1">
      <alignment vertical="center"/>
    </xf>
    <xf numFmtId="0" fontId="8" fillId="9" borderId="45" xfId="0" applyFont="1" applyFill="1" applyBorder="1" applyAlignment="1">
      <alignment vertical="center"/>
    </xf>
    <xf numFmtId="166" fontId="1" fillId="10" borderId="46" xfId="0" applyNumberFormat="1" applyFont="1" applyFill="1" applyBorder="1" applyAlignment="1">
      <alignment vertical="center"/>
    </xf>
    <xf numFmtId="49" fontId="9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49" fontId="2" fillId="2" borderId="50" xfId="0" applyNumberFormat="1" applyFont="1" applyFill="1" applyBorder="1" applyAlignment="1">
      <alignment vertical="center"/>
    </xf>
    <xf numFmtId="0" fontId="10" fillId="2" borderId="51" xfId="0" applyFont="1" applyFill="1" applyBorder="1" applyAlignment="1"/>
    <xf numFmtId="0" fontId="2" fillId="0" borderId="50" xfId="0" applyNumberFormat="1" applyFont="1" applyBorder="1" applyAlignment="1"/>
    <xf numFmtId="0" fontId="2" fillId="0" borderId="52" xfId="0" applyNumberFormat="1" applyFont="1" applyBorder="1" applyAlignment="1"/>
    <xf numFmtId="0" fontId="10" fillId="2" borderId="53" xfId="0" applyFont="1" applyFill="1" applyBorder="1" applyAlignment="1"/>
    <xf numFmtId="0" fontId="10" fillId="2" borderId="54" xfId="0" applyFont="1" applyFill="1" applyBorder="1" applyAlignment="1"/>
  </cellXfs>
  <cellStyles count="5">
    <cellStyle name="Millares" xfId="4" builtinId="3"/>
    <cellStyle name="Millares 5" xfId="3"/>
    <cellStyle name="Normal" xfId="0" builtinId="0"/>
    <cellStyle name="Normal 2" xfId="2"/>
    <cellStyle name="Normal 4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F7F7F"/>
      <rgbColor rgb="004CB3B0"/>
      <rgbColor rgb="00777670"/>
      <rgbColor rgb="00FF891C"/>
      <rgbColor rgb="00FEFEFE"/>
      <rgbColor rgb="00388194"/>
      <rgbColor rgb="00AFCF2D"/>
      <rgbColor rgb="0092D050"/>
      <rgbColor rgb="00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" y="190500"/>
          <a:ext cx="584581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3"/>
  <sheetViews>
    <sheetView showGridLines="0" tabSelected="1" zoomScale="130" zoomScaleNormal="130" workbookViewId="0">
      <selection activeCell="C8" sqref="C8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5.42578125" style="1" customWidth="1"/>
    <col min="9" max="227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3"/>
      <c r="C7" s="4"/>
      <c r="D7" s="2"/>
      <c r="E7" s="4"/>
      <c r="F7" s="4"/>
      <c r="G7" s="4"/>
    </row>
    <row r="8" spans="1:255" s="51" customFormat="1" ht="12" customHeight="1">
      <c r="A8" s="43"/>
      <c r="B8" s="44" t="s">
        <v>0</v>
      </c>
      <c r="C8" s="45" t="s">
        <v>1</v>
      </c>
      <c r="D8" s="46"/>
      <c r="E8" s="47" t="s">
        <v>2</v>
      </c>
      <c r="F8" s="48"/>
      <c r="G8" s="49">
        <v>150000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</row>
    <row r="9" spans="1:255" s="51" customFormat="1" ht="25.5" customHeight="1">
      <c r="A9" s="43"/>
      <c r="B9" s="52" t="s">
        <v>3</v>
      </c>
      <c r="C9" s="49" t="s">
        <v>4</v>
      </c>
      <c r="D9" s="46"/>
      <c r="E9" s="53" t="s">
        <v>5</v>
      </c>
      <c r="F9" s="54"/>
      <c r="G9" s="87" t="s">
        <v>6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</row>
    <row r="10" spans="1:255" s="51" customFormat="1" ht="18" customHeight="1">
      <c r="A10" s="43"/>
      <c r="B10" s="52" t="s">
        <v>7</v>
      </c>
      <c r="C10" s="49" t="s">
        <v>8</v>
      </c>
      <c r="D10" s="46"/>
      <c r="E10" s="53" t="s">
        <v>9</v>
      </c>
      <c r="F10" s="54"/>
      <c r="G10" s="49">
        <v>400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</row>
    <row r="11" spans="1:255" s="51" customFormat="1" ht="11.25" customHeight="1">
      <c r="A11" s="43"/>
      <c r="B11" s="52" t="s">
        <v>10</v>
      </c>
      <c r="C11" s="49" t="s">
        <v>11</v>
      </c>
      <c r="D11" s="46"/>
      <c r="E11" s="55" t="s">
        <v>12</v>
      </c>
      <c r="F11" s="56"/>
      <c r="G11" s="49">
        <f>+G8*G10</f>
        <v>60000000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</row>
    <row r="12" spans="1:255" s="51" customFormat="1" ht="11.25" customHeight="1">
      <c r="A12" s="43"/>
      <c r="B12" s="52" t="s">
        <v>13</v>
      </c>
      <c r="C12" s="57" t="s">
        <v>14</v>
      </c>
      <c r="D12" s="46"/>
      <c r="E12" s="53" t="s">
        <v>15</v>
      </c>
      <c r="F12" s="54"/>
      <c r="G12" s="49" t="s">
        <v>16</v>
      </c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</row>
    <row r="13" spans="1:255" s="51" customFormat="1" ht="27">
      <c r="A13" s="43"/>
      <c r="B13" s="52" t="s">
        <v>17</v>
      </c>
      <c r="C13" s="58" t="s">
        <v>18</v>
      </c>
      <c r="D13" s="46"/>
      <c r="E13" s="53" t="s">
        <v>19</v>
      </c>
      <c r="F13" s="54"/>
      <c r="G13" s="87" t="s">
        <v>20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</row>
    <row r="14" spans="1:255" s="51" customFormat="1" ht="25.5" customHeight="1">
      <c r="A14" s="43"/>
      <c r="B14" s="52" t="s">
        <v>21</v>
      </c>
      <c r="C14" s="59">
        <v>44927</v>
      </c>
      <c r="D14" s="46"/>
      <c r="E14" s="60" t="s">
        <v>22</v>
      </c>
      <c r="F14" s="61"/>
      <c r="G14" s="49" t="s">
        <v>23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</row>
    <row r="15" spans="1:255" ht="12" customHeight="1">
      <c r="A15" s="62"/>
      <c r="B15" s="63"/>
      <c r="C15" s="64"/>
      <c r="D15" s="65"/>
      <c r="E15" s="66"/>
      <c r="F15" s="66"/>
      <c r="G15" s="67"/>
      <c r="HN15"/>
      <c r="HO15"/>
      <c r="HP15"/>
      <c r="HQ15"/>
      <c r="HR15"/>
      <c r="HS15"/>
    </row>
    <row r="16" spans="1:255" ht="12" customHeight="1">
      <c r="A16" s="68"/>
      <c r="B16" s="69" t="s">
        <v>24</v>
      </c>
      <c r="C16" s="70"/>
      <c r="D16" s="70"/>
      <c r="E16" s="70"/>
      <c r="F16" s="70"/>
      <c r="G16" s="70"/>
      <c r="HN16"/>
      <c r="HO16"/>
      <c r="HP16"/>
      <c r="HQ16"/>
      <c r="HR16"/>
      <c r="HS16"/>
    </row>
    <row r="17" spans="1:255" ht="12" customHeight="1">
      <c r="A17" s="62"/>
      <c r="B17" s="71"/>
      <c r="C17" s="72"/>
      <c r="D17" s="72"/>
      <c r="E17" s="72"/>
      <c r="F17" s="73"/>
      <c r="G17" s="74"/>
      <c r="HN17"/>
      <c r="HO17"/>
      <c r="HP17"/>
      <c r="HQ17"/>
      <c r="HR17"/>
      <c r="HS17"/>
    </row>
    <row r="18" spans="1:255" ht="12" customHeight="1">
      <c r="A18" s="75"/>
      <c r="B18" s="76" t="s">
        <v>25</v>
      </c>
      <c r="C18" s="77"/>
      <c r="D18" s="78"/>
      <c r="E18" s="78"/>
      <c r="F18" s="79"/>
      <c r="G18" s="80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24" customHeight="1">
      <c r="A19" s="75"/>
      <c r="B19" s="81" t="s">
        <v>51</v>
      </c>
      <c r="C19" s="82" t="s">
        <v>52</v>
      </c>
      <c r="D19" s="82" t="s">
        <v>53</v>
      </c>
      <c r="E19" s="81" t="s">
        <v>54</v>
      </c>
      <c r="F19" s="82" t="s">
        <v>55</v>
      </c>
      <c r="G19" s="81" t="s">
        <v>56</v>
      </c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51" customFormat="1" ht="12" customHeight="1">
      <c r="A20" s="43"/>
      <c r="B20" s="83" t="s">
        <v>26</v>
      </c>
      <c r="C20" s="84" t="s">
        <v>27</v>
      </c>
      <c r="D20" s="84">
        <v>50</v>
      </c>
      <c r="E20" s="84" t="s">
        <v>28</v>
      </c>
      <c r="F20" s="85">
        <v>25000</v>
      </c>
      <c r="G20" s="86">
        <f t="shared" ref="G20:G31" si="0">+D20*F20</f>
        <v>1250000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</row>
    <row r="21" spans="1:255" s="51" customFormat="1" ht="12" customHeight="1">
      <c r="A21" s="43"/>
      <c r="B21" s="83" t="s">
        <v>29</v>
      </c>
      <c r="C21" s="84" t="s">
        <v>27</v>
      </c>
      <c r="D21" s="84">
        <v>2</v>
      </c>
      <c r="E21" s="84" t="s">
        <v>28</v>
      </c>
      <c r="F21" s="85">
        <v>25000</v>
      </c>
      <c r="G21" s="86">
        <f t="shared" si="0"/>
        <v>50000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</row>
    <row r="22" spans="1:255" s="51" customFormat="1" ht="12" customHeight="1">
      <c r="A22" s="43"/>
      <c r="B22" s="83" t="s">
        <v>30</v>
      </c>
      <c r="C22" s="84" t="s">
        <v>27</v>
      </c>
      <c r="D22" s="84">
        <v>15</v>
      </c>
      <c r="E22" s="84" t="s">
        <v>28</v>
      </c>
      <c r="F22" s="85">
        <v>25000</v>
      </c>
      <c r="G22" s="86">
        <f t="shared" si="0"/>
        <v>375000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</row>
    <row r="23" spans="1:255" s="51" customFormat="1" ht="12" customHeight="1">
      <c r="A23" s="43"/>
      <c r="B23" s="83" t="s">
        <v>31</v>
      </c>
      <c r="C23" s="84" t="s">
        <v>27</v>
      </c>
      <c r="D23" s="84">
        <v>35</v>
      </c>
      <c r="E23" s="84" t="s">
        <v>32</v>
      </c>
      <c r="F23" s="85">
        <v>25000</v>
      </c>
      <c r="G23" s="86">
        <f t="shared" si="0"/>
        <v>875000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</row>
    <row r="24" spans="1:255" s="51" customFormat="1" ht="12" customHeight="1">
      <c r="A24" s="43"/>
      <c r="B24" s="83" t="s">
        <v>33</v>
      </c>
      <c r="C24" s="84" t="s">
        <v>27</v>
      </c>
      <c r="D24" s="84">
        <v>30</v>
      </c>
      <c r="E24" s="84" t="s">
        <v>34</v>
      </c>
      <c r="F24" s="85">
        <v>25000</v>
      </c>
      <c r="G24" s="86">
        <f t="shared" si="0"/>
        <v>750000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</row>
    <row r="25" spans="1:255" s="51" customFormat="1" ht="12" customHeight="1">
      <c r="A25" s="43"/>
      <c r="B25" s="83" t="s">
        <v>35</v>
      </c>
      <c r="C25" s="84" t="s">
        <v>27</v>
      </c>
      <c r="D25" s="84">
        <v>160</v>
      </c>
      <c r="E25" s="84" t="s">
        <v>36</v>
      </c>
      <c r="F25" s="85">
        <v>25000</v>
      </c>
      <c r="G25" s="86">
        <f t="shared" si="0"/>
        <v>4000000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</row>
    <row r="26" spans="1:255" s="51" customFormat="1" ht="12" customHeight="1">
      <c r="A26" s="43"/>
      <c r="B26" s="83" t="s">
        <v>37</v>
      </c>
      <c r="C26" s="84" t="s">
        <v>27</v>
      </c>
      <c r="D26" s="84">
        <v>70</v>
      </c>
      <c r="E26" s="84" t="s">
        <v>38</v>
      </c>
      <c r="F26" s="85">
        <v>25000</v>
      </c>
      <c r="G26" s="86">
        <f t="shared" si="0"/>
        <v>1750000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</row>
    <row r="27" spans="1:255" s="51" customFormat="1" ht="12" customHeight="1">
      <c r="A27" s="43"/>
      <c r="B27" s="83" t="s">
        <v>39</v>
      </c>
      <c r="C27" s="84" t="s">
        <v>27</v>
      </c>
      <c r="D27" s="84">
        <v>20</v>
      </c>
      <c r="E27" s="84" t="s">
        <v>40</v>
      </c>
      <c r="F27" s="85">
        <v>25000</v>
      </c>
      <c r="G27" s="86">
        <f t="shared" si="0"/>
        <v>500000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</row>
    <row r="28" spans="1:255" s="51" customFormat="1" ht="12" customHeight="1">
      <c r="A28" s="43"/>
      <c r="B28" s="83" t="s">
        <v>41</v>
      </c>
      <c r="C28" s="84" t="s">
        <v>27</v>
      </c>
      <c r="D28" s="84">
        <v>13</v>
      </c>
      <c r="E28" s="84" t="s">
        <v>42</v>
      </c>
      <c r="F28" s="85">
        <v>25000</v>
      </c>
      <c r="G28" s="86">
        <f t="shared" si="0"/>
        <v>325000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</row>
    <row r="29" spans="1:255" s="51" customFormat="1" ht="12" customHeight="1">
      <c r="A29" s="43"/>
      <c r="B29" s="83" t="s">
        <v>43</v>
      </c>
      <c r="C29" s="84" t="s">
        <v>27</v>
      </c>
      <c r="D29" s="84">
        <v>90</v>
      </c>
      <c r="E29" s="84" t="s">
        <v>44</v>
      </c>
      <c r="F29" s="85">
        <v>25000</v>
      </c>
      <c r="G29" s="86">
        <f t="shared" si="0"/>
        <v>2250000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</row>
    <row r="30" spans="1:255" s="51" customFormat="1" ht="12" customHeight="1">
      <c r="A30" s="43"/>
      <c r="B30" s="83" t="s">
        <v>45</v>
      </c>
      <c r="C30" s="84" t="s">
        <v>27</v>
      </c>
      <c r="D30" s="84">
        <v>120</v>
      </c>
      <c r="E30" s="84" t="s">
        <v>46</v>
      </c>
      <c r="F30" s="85">
        <v>25000</v>
      </c>
      <c r="G30" s="86">
        <f t="shared" si="0"/>
        <v>3000000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</row>
    <row r="31" spans="1:255" s="51" customFormat="1" ht="12" customHeight="1">
      <c r="A31" s="43"/>
      <c r="B31" s="83" t="s">
        <v>47</v>
      </c>
      <c r="C31" s="84" t="s">
        <v>27</v>
      </c>
      <c r="D31" s="84">
        <v>120</v>
      </c>
      <c r="E31" s="84" t="s">
        <v>48</v>
      </c>
      <c r="F31" s="85">
        <v>25000</v>
      </c>
      <c r="G31" s="86">
        <f t="shared" si="0"/>
        <v>3000000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</row>
    <row r="32" spans="1:255" ht="11.25" customHeight="1">
      <c r="B32" s="88" t="s">
        <v>49</v>
      </c>
      <c r="C32" s="89"/>
      <c r="D32" s="89"/>
      <c r="E32" s="89"/>
      <c r="F32" s="90"/>
      <c r="G32" s="91">
        <f>SUM(G20:G31)</f>
        <v>18125000</v>
      </c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ht="15.75" customHeight="1">
      <c r="A33" s="75"/>
      <c r="B33" s="92"/>
      <c r="C33" s="93"/>
      <c r="D33" s="93"/>
      <c r="E33" s="93"/>
      <c r="F33" s="94"/>
      <c r="G33" s="94"/>
      <c r="K33" s="95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ht="12" customHeight="1">
      <c r="A34" s="75"/>
      <c r="B34" s="76" t="s">
        <v>50</v>
      </c>
      <c r="C34" s="77"/>
      <c r="D34" s="78"/>
      <c r="E34" s="78"/>
      <c r="F34" s="79"/>
      <c r="G34" s="80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24" customHeight="1">
      <c r="A35" s="75"/>
      <c r="B35" s="81" t="s">
        <v>51</v>
      </c>
      <c r="C35" s="82" t="s">
        <v>52</v>
      </c>
      <c r="D35" s="82" t="s">
        <v>53</v>
      </c>
      <c r="E35" s="81" t="s">
        <v>54</v>
      </c>
      <c r="F35" s="82" t="s">
        <v>55</v>
      </c>
      <c r="G35" s="81" t="s">
        <v>56</v>
      </c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s="51" customFormat="1" ht="12" customHeight="1">
      <c r="A36" s="43"/>
      <c r="B36" s="83"/>
      <c r="C36" s="84"/>
      <c r="D36" s="84"/>
      <c r="E36" s="84"/>
      <c r="F36" s="85"/>
      <c r="G36" s="86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</row>
    <row r="37" spans="1:255" ht="11.25" customHeight="1">
      <c r="B37" s="88" t="s">
        <v>57</v>
      </c>
      <c r="C37" s="89"/>
      <c r="D37" s="89"/>
      <c r="E37" s="89"/>
      <c r="F37" s="90"/>
      <c r="G37" s="91">
        <f>SUM(G36)</f>
        <v>0</v>
      </c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ht="15.75" customHeight="1">
      <c r="A38" s="75"/>
      <c r="B38" s="92"/>
      <c r="C38" s="93"/>
      <c r="D38" s="93"/>
      <c r="E38" s="93"/>
      <c r="F38" s="94"/>
      <c r="G38" s="94"/>
      <c r="K38" s="95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ht="12" customHeight="1">
      <c r="A39" s="75"/>
      <c r="B39" s="76" t="s">
        <v>58</v>
      </c>
      <c r="C39" s="77"/>
      <c r="D39" s="78"/>
      <c r="E39" s="78"/>
      <c r="F39" s="79"/>
      <c r="G39" s="80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ht="24" customHeight="1">
      <c r="A40" s="75"/>
      <c r="B40" s="81" t="s">
        <v>51</v>
      </c>
      <c r="C40" s="82" t="s">
        <v>52</v>
      </c>
      <c r="D40" s="82" t="s">
        <v>53</v>
      </c>
      <c r="E40" s="81" t="s">
        <v>54</v>
      </c>
      <c r="F40" s="82" t="s">
        <v>55</v>
      </c>
      <c r="G40" s="81" t="s">
        <v>56</v>
      </c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s="51" customFormat="1" ht="12" customHeight="1">
      <c r="A41" s="43"/>
      <c r="B41" s="83" t="s">
        <v>59</v>
      </c>
      <c r="C41" s="84" t="s">
        <v>60</v>
      </c>
      <c r="D41" s="84">
        <v>0.4</v>
      </c>
      <c r="E41" s="84" t="s">
        <v>61</v>
      </c>
      <c r="F41" s="85">
        <v>237500</v>
      </c>
      <c r="G41" s="86">
        <f>+D41*F41</f>
        <v>95000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</row>
    <row r="42" spans="1:255" s="51" customFormat="1" ht="12" customHeight="1">
      <c r="A42" s="43"/>
      <c r="B42" s="83" t="s">
        <v>62</v>
      </c>
      <c r="C42" s="84" t="s">
        <v>60</v>
      </c>
      <c r="D42" s="84">
        <v>0.3</v>
      </c>
      <c r="E42" s="84" t="s">
        <v>61</v>
      </c>
      <c r="F42" s="85">
        <v>150000</v>
      </c>
      <c r="G42" s="86">
        <f>+D42*F42</f>
        <v>45000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</row>
    <row r="43" spans="1:255" s="51" customFormat="1" ht="12" customHeight="1">
      <c r="A43" s="43"/>
      <c r="B43" s="83" t="s">
        <v>63</v>
      </c>
      <c r="C43" s="84" t="s">
        <v>60</v>
      </c>
      <c r="D43" s="84">
        <v>0.4</v>
      </c>
      <c r="E43" s="84" t="s">
        <v>28</v>
      </c>
      <c r="F43" s="85">
        <v>150000</v>
      </c>
      <c r="G43" s="86">
        <f>+D43*F43</f>
        <v>60000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</row>
    <row r="44" spans="1:255" ht="12" customHeight="1">
      <c r="A44" s="96"/>
      <c r="B44" s="97" t="s">
        <v>64</v>
      </c>
      <c r="C44" s="98"/>
      <c r="D44" s="98"/>
      <c r="E44" s="98"/>
      <c r="F44" s="99"/>
      <c r="G44" s="100">
        <f>SUM(G41:G43)</f>
        <v>200000</v>
      </c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ht="12" customHeight="1">
      <c r="A45" s="96"/>
      <c r="B45" s="92"/>
      <c r="C45" s="93"/>
      <c r="D45" s="93"/>
      <c r="E45" s="93"/>
      <c r="F45" s="94"/>
      <c r="G45" s="94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ht="12" customHeight="1">
      <c r="A46" s="75"/>
      <c r="B46" s="76" t="s">
        <v>65</v>
      </c>
      <c r="C46" s="77"/>
      <c r="D46" s="78"/>
      <c r="E46" s="78"/>
      <c r="F46" s="79"/>
      <c r="G46" s="80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ht="24" customHeight="1">
      <c r="A47" s="75"/>
      <c r="B47" s="81" t="s">
        <v>66</v>
      </c>
      <c r="C47" s="82" t="s">
        <v>67</v>
      </c>
      <c r="D47" s="82" t="s">
        <v>68</v>
      </c>
      <c r="E47" s="81" t="s">
        <v>54</v>
      </c>
      <c r="F47" s="82" t="s">
        <v>55</v>
      </c>
      <c r="G47" s="81" t="s">
        <v>56</v>
      </c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s="51" customFormat="1" ht="12" customHeight="1">
      <c r="A48" s="43"/>
      <c r="B48" s="101" t="s">
        <v>69</v>
      </c>
      <c r="C48" s="84"/>
      <c r="D48" s="84"/>
      <c r="E48" s="84"/>
      <c r="F48" s="85"/>
      <c r="G48" s="86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</row>
    <row r="49" spans="1:255" s="51" customFormat="1" ht="12" customHeight="1">
      <c r="A49" s="43"/>
      <c r="B49" s="83" t="s">
        <v>70</v>
      </c>
      <c r="C49" s="84" t="s">
        <v>52</v>
      </c>
      <c r="D49" s="84">
        <v>11000</v>
      </c>
      <c r="E49" s="84" t="s">
        <v>28</v>
      </c>
      <c r="F49" s="85">
        <v>770</v>
      </c>
      <c r="G49" s="86">
        <f>+D49*F49</f>
        <v>8470000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</row>
    <row r="50" spans="1:255" s="51" customFormat="1" ht="12" customHeight="1">
      <c r="A50" s="43"/>
      <c r="B50" s="101" t="s">
        <v>71</v>
      </c>
      <c r="C50" s="84"/>
      <c r="D50" s="84"/>
      <c r="E50" s="84"/>
      <c r="F50" s="85"/>
      <c r="G50" s="86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</row>
    <row r="51" spans="1:255" s="51" customFormat="1" ht="12" customHeight="1">
      <c r="A51" s="43"/>
      <c r="B51" s="83" t="s">
        <v>72</v>
      </c>
      <c r="C51" s="84" t="s">
        <v>73</v>
      </c>
      <c r="D51" s="84">
        <v>35</v>
      </c>
      <c r="E51" s="84" t="s">
        <v>61</v>
      </c>
      <c r="F51" s="85">
        <v>9000</v>
      </c>
      <c r="G51" s="86">
        <f t="shared" ref="G51:G56" si="1">+D51*F51</f>
        <v>315000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</row>
    <row r="52" spans="1:255" s="51" customFormat="1" ht="12" customHeight="1">
      <c r="A52" s="43"/>
      <c r="B52" s="83" t="s">
        <v>74</v>
      </c>
      <c r="C52" s="84" t="s">
        <v>75</v>
      </c>
      <c r="D52" s="84">
        <v>2500</v>
      </c>
      <c r="E52" s="84" t="s">
        <v>76</v>
      </c>
      <c r="F52" s="85">
        <v>1920</v>
      </c>
      <c r="G52" s="86">
        <f t="shared" si="1"/>
        <v>4800000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</row>
    <row r="53" spans="1:255" s="51" customFormat="1" ht="12" customHeight="1">
      <c r="A53" s="43"/>
      <c r="B53" s="83" t="s">
        <v>77</v>
      </c>
      <c r="C53" s="84" t="s">
        <v>75</v>
      </c>
      <c r="D53" s="84">
        <v>500</v>
      </c>
      <c r="E53" s="84" t="s">
        <v>78</v>
      </c>
      <c r="F53" s="85">
        <v>1200</v>
      </c>
      <c r="G53" s="86">
        <f t="shared" si="1"/>
        <v>600000</v>
      </c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</row>
    <row r="54" spans="1:255" s="51" customFormat="1" ht="12" customHeight="1">
      <c r="A54" s="43"/>
      <c r="B54" s="83" t="s">
        <v>79</v>
      </c>
      <c r="C54" s="84" t="s">
        <v>75</v>
      </c>
      <c r="D54" s="84">
        <v>400</v>
      </c>
      <c r="E54" s="84" t="s">
        <v>61</v>
      </c>
      <c r="F54" s="85">
        <v>1000</v>
      </c>
      <c r="G54" s="86">
        <f t="shared" si="1"/>
        <v>400000</v>
      </c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</row>
    <row r="55" spans="1:255" s="51" customFormat="1" ht="12" customHeight="1">
      <c r="A55" s="43"/>
      <c r="B55" s="83" t="s">
        <v>80</v>
      </c>
      <c r="C55" s="84" t="s">
        <v>81</v>
      </c>
      <c r="D55" s="84">
        <v>5</v>
      </c>
      <c r="E55" s="84" t="s">
        <v>82</v>
      </c>
      <c r="F55" s="85">
        <v>22000</v>
      </c>
      <c r="G55" s="86">
        <f t="shared" si="1"/>
        <v>110000</v>
      </c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</row>
    <row r="56" spans="1:255" s="51" customFormat="1" ht="12" customHeight="1">
      <c r="A56" s="43"/>
      <c r="B56" s="83" t="s">
        <v>83</v>
      </c>
      <c r="C56" s="84" t="s">
        <v>81</v>
      </c>
      <c r="D56" s="84">
        <v>5</v>
      </c>
      <c r="E56" s="84" t="s">
        <v>82</v>
      </c>
      <c r="F56" s="85">
        <v>13550</v>
      </c>
      <c r="G56" s="86">
        <f t="shared" si="1"/>
        <v>67750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</row>
    <row r="57" spans="1:255" s="51" customFormat="1" ht="12" customHeight="1">
      <c r="A57" s="43"/>
      <c r="B57" s="101" t="s">
        <v>84</v>
      </c>
      <c r="C57" s="84"/>
      <c r="D57" s="84"/>
      <c r="E57" s="84"/>
      <c r="F57" s="85"/>
      <c r="G57" s="86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</row>
    <row r="58" spans="1:255" s="51" customFormat="1" ht="12" customHeight="1">
      <c r="A58" s="43"/>
      <c r="B58" s="83" t="s">
        <v>85</v>
      </c>
      <c r="C58" s="84" t="s">
        <v>75</v>
      </c>
      <c r="D58" s="84">
        <v>3</v>
      </c>
      <c r="E58" s="84" t="s">
        <v>78</v>
      </c>
      <c r="F58" s="85">
        <v>18500</v>
      </c>
      <c r="G58" s="86">
        <f>+D58*F58</f>
        <v>55500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</row>
    <row r="59" spans="1:255" s="51" customFormat="1" ht="12" customHeight="1">
      <c r="A59" s="43"/>
      <c r="B59" s="83" t="s">
        <v>86</v>
      </c>
      <c r="C59" s="84" t="s">
        <v>81</v>
      </c>
      <c r="D59" s="84">
        <v>1</v>
      </c>
      <c r="E59" s="84" t="s">
        <v>78</v>
      </c>
      <c r="F59" s="85">
        <v>67050</v>
      </c>
      <c r="G59" s="86">
        <f>+D59*F59</f>
        <v>67050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</row>
    <row r="60" spans="1:255" s="51" customFormat="1" ht="12" customHeight="1">
      <c r="A60" s="43"/>
      <c r="B60" s="83" t="s">
        <v>87</v>
      </c>
      <c r="C60" s="84" t="s">
        <v>81</v>
      </c>
      <c r="D60" s="84">
        <v>1</v>
      </c>
      <c r="E60" s="84" t="s">
        <v>32</v>
      </c>
      <c r="F60" s="85">
        <v>82650</v>
      </c>
      <c r="G60" s="86">
        <f>+D60*F60</f>
        <v>82650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</row>
    <row r="61" spans="1:255" s="51" customFormat="1" ht="12" customHeight="1">
      <c r="A61" s="43"/>
      <c r="B61" s="101" t="s">
        <v>88</v>
      </c>
      <c r="C61" s="84"/>
      <c r="D61" s="84"/>
      <c r="E61" s="84"/>
      <c r="F61" s="85"/>
      <c r="G61" s="86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</row>
    <row r="62" spans="1:255" s="51" customFormat="1" ht="12" customHeight="1">
      <c r="A62" s="43"/>
      <c r="B62" s="83" t="s">
        <v>140</v>
      </c>
      <c r="C62" s="84" t="s">
        <v>81</v>
      </c>
      <c r="D62" s="84">
        <v>17</v>
      </c>
      <c r="E62" s="84" t="s">
        <v>141</v>
      </c>
      <c r="F62" s="85">
        <v>26000</v>
      </c>
      <c r="G62" s="86">
        <f>+D62*F62</f>
        <v>442000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</row>
    <row r="63" spans="1:255" s="51" customFormat="1" ht="12" customHeight="1">
      <c r="A63" s="43"/>
      <c r="B63" s="83" t="s">
        <v>89</v>
      </c>
      <c r="C63" s="84" t="s">
        <v>75</v>
      </c>
      <c r="D63" s="84">
        <v>4</v>
      </c>
      <c r="E63" s="84" t="s">
        <v>38</v>
      </c>
      <c r="F63" s="85">
        <v>28610</v>
      </c>
      <c r="G63" s="86">
        <f>+D63*F63</f>
        <v>114440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</row>
    <row r="64" spans="1:255" s="51" customFormat="1" ht="12" customHeight="1">
      <c r="A64" s="43"/>
      <c r="B64" s="83" t="s">
        <v>90</v>
      </c>
      <c r="C64" s="84" t="s">
        <v>75</v>
      </c>
      <c r="D64" s="84">
        <v>1</v>
      </c>
      <c r="E64" s="84" t="s">
        <v>46</v>
      </c>
      <c r="F64" s="85">
        <v>180000</v>
      </c>
      <c r="G64" s="86">
        <f>+D64*F64</f>
        <v>180000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</row>
    <row r="65" spans="1:255" s="51" customFormat="1" ht="12" customHeight="1">
      <c r="A65" s="43"/>
      <c r="B65" s="83" t="s">
        <v>91</v>
      </c>
      <c r="C65" s="84" t="s">
        <v>75</v>
      </c>
      <c r="D65" s="84">
        <v>1</v>
      </c>
      <c r="E65" s="84" t="s">
        <v>28</v>
      </c>
      <c r="F65" s="85">
        <v>13020</v>
      </c>
      <c r="G65" s="86">
        <f>+D65*F65</f>
        <v>13020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</row>
    <row r="66" spans="1:255" s="51" customFormat="1" ht="12" customHeight="1">
      <c r="A66" s="43"/>
      <c r="B66" s="83" t="s">
        <v>92</v>
      </c>
      <c r="C66" s="84" t="s">
        <v>93</v>
      </c>
      <c r="D66" s="84">
        <v>0.5</v>
      </c>
      <c r="E66" s="84" t="s">
        <v>94</v>
      </c>
      <c r="F66" s="85">
        <v>85000</v>
      </c>
      <c r="G66" s="86">
        <f>F66*D66</f>
        <v>42500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</row>
    <row r="67" spans="1:255" s="51" customFormat="1" ht="12" customHeight="1">
      <c r="A67" s="43"/>
      <c r="B67" s="83" t="s">
        <v>95</v>
      </c>
      <c r="C67" s="84" t="s">
        <v>81</v>
      </c>
      <c r="D67" s="84">
        <v>0.5</v>
      </c>
      <c r="E67" s="84" t="s">
        <v>78</v>
      </c>
      <c r="F67" s="85">
        <v>90000</v>
      </c>
      <c r="G67" s="86">
        <f>+D67*F67</f>
        <v>45000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</row>
    <row r="68" spans="1:255" ht="11.25" customHeight="1">
      <c r="B68" s="88" t="s">
        <v>96</v>
      </c>
      <c r="C68" s="89"/>
      <c r="D68" s="89"/>
      <c r="E68" s="89"/>
      <c r="F68" s="90"/>
      <c r="G68" s="91">
        <f>SUM(G48:G67)</f>
        <v>15804910</v>
      </c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ht="11.25" customHeight="1">
      <c r="B69" s="92"/>
      <c r="C69" s="93"/>
      <c r="D69" s="93"/>
      <c r="E69" s="102"/>
      <c r="F69" s="94"/>
      <c r="G69" s="94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ht="12" customHeight="1">
      <c r="A70" s="75"/>
      <c r="B70" s="76" t="s">
        <v>97</v>
      </c>
      <c r="C70" s="77"/>
      <c r="D70" s="78"/>
      <c r="E70" s="78"/>
      <c r="F70" s="79"/>
      <c r="G70" s="80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pans="1:255" ht="24" customHeight="1">
      <c r="A71" s="75"/>
      <c r="B71" s="81" t="s">
        <v>98</v>
      </c>
      <c r="C71" s="82" t="s">
        <v>67</v>
      </c>
      <c r="D71" s="82" t="s">
        <v>68</v>
      </c>
      <c r="E71" s="81" t="s">
        <v>54</v>
      </c>
      <c r="F71" s="82" t="s">
        <v>55</v>
      </c>
      <c r="G71" s="81" t="s">
        <v>56</v>
      </c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s="51" customFormat="1" ht="12" customHeight="1">
      <c r="A72" s="43"/>
      <c r="B72" s="103" t="s">
        <v>99</v>
      </c>
      <c r="C72" s="84" t="s">
        <v>75</v>
      </c>
      <c r="D72" s="84">
        <v>500</v>
      </c>
      <c r="E72" s="84" t="s">
        <v>28</v>
      </c>
      <c r="F72" s="85">
        <v>1800</v>
      </c>
      <c r="G72" s="86">
        <f>+D72*F72</f>
        <v>900000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</row>
    <row r="73" spans="1:255" s="51" customFormat="1" ht="12" customHeight="1">
      <c r="A73" s="43"/>
      <c r="B73" s="103" t="s">
        <v>100</v>
      </c>
      <c r="C73" s="84" t="s">
        <v>101</v>
      </c>
      <c r="D73" s="84">
        <v>2000</v>
      </c>
      <c r="E73" s="84" t="s">
        <v>102</v>
      </c>
      <c r="F73" s="85">
        <v>140</v>
      </c>
      <c r="G73" s="86">
        <f>+D73*F73</f>
        <v>280000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</row>
    <row r="74" spans="1:255" s="51" customFormat="1" ht="12" customHeight="1">
      <c r="A74" s="43"/>
      <c r="B74" s="103" t="s">
        <v>103</v>
      </c>
      <c r="C74" s="84" t="s">
        <v>104</v>
      </c>
      <c r="D74" s="84">
        <v>10</v>
      </c>
      <c r="E74" s="84" t="s">
        <v>40</v>
      </c>
      <c r="F74" s="85">
        <v>49500</v>
      </c>
      <c r="G74" s="86">
        <f>F74*D74</f>
        <v>495000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</row>
    <row r="75" spans="1:255" s="51" customFormat="1" ht="12" customHeight="1">
      <c r="A75" s="43"/>
      <c r="B75" s="103" t="s">
        <v>142</v>
      </c>
      <c r="C75" s="84" t="s">
        <v>105</v>
      </c>
      <c r="D75" s="84">
        <v>20</v>
      </c>
      <c r="E75" s="84" t="s">
        <v>32</v>
      </c>
      <c r="F75" s="85">
        <v>7810</v>
      </c>
      <c r="G75" s="86">
        <f>+D75*F75</f>
        <v>156200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</row>
    <row r="76" spans="1:255" s="51" customFormat="1" ht="12" customHeight="1">
      <c r="A76" s="43"/>
      <c r="B76" s="103" t="s">
        <v>106</v>
      </c>
      <c r="C76" s="84" t="s">
        <v>107</v>
      </c>
      <c r="D76" s="84">
        <v>2000</v>
      </c>
      <c r="E76" s="84" t="s">
        <v>108</v>
      </c>
      <c r="F76" s="85">
        <v>2000</v>
      </c>
      <c r="G76" s="86">
        <f>+D76*F76</f>
        <v>4000000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</row>
    <row r="77" spans="1:255" s="51" customFormat="1" ht="12" customHeight="1">
      <c r="A77" s="43"/>
      <c r="B77" s="103" t="s">
        <v>109</v>
      </c>
      <c r="C77" s="84" t="s">
        <v>107</v>
      </c>
      <c r="D77" s="84">
        <v>16</v>
      </c>
      <c r="E77" s="84" t="s">
        <v>108</v>
      </c>
      <c r="F77" s="85">
        <v>350000</v>
      </c>
      <c r="G77" s="86">
        <f>+F77*D77</f>
        <v>5600000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</row>
    <row r="78" spans="1:255" s="51" customFormat="1" ht="25.5">
      <c r="A78" s="43"/>
      <c r="B78" s="103" t="s">
        <v>110</v>
      </c>
      <c r="C78" s="84" t="s">
        <v>107</v>
      </c>
      <c r="D78" s="84">
        <v>16</v>
      </c>
      <c r="E78" s="84" t="s">
        <v>108</v>
      </c>
      <c r="F78" s="85">
        <v>262000</v>
      </c>
      <c r="G78" s="86">
        <f>+F78*D78</f>
        <v>4192000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</row>
    <row r="79" spans="1:255" ht="11.25" customHeight="1">
      <c r="B79" s="88" t="s">
        <v>111</v>
      </c>
      <c r="C79" s="89"/>
      <c r="D79" s="89"/>
      <c r="E79" s="89"/>
      <c r="F79" s="90"/>
      <c r="G79" s="91">
        <f>SUM(G72:G78)</f>
        <v>15623200</v>
      </c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pans="1:255" ht="11.25" customHeight="1">
      <c r="B80" s="104"/>
      <c r="C80" s="104"/>
      <c r="D80" s="104"/>
      <c r="E80" s="104"/>
      <c r="F80" s="105"/>
      <c r="G80" s="105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  <row r="81" spans="1:255" ht="11.25" customHeight="1">
      <c r="B81" s="106" t="s">
        <v>112</v>
      </c>
      <c r="C81" s="107"/>
      <c r="D81" s="107"/>
      <c r="E81" s="107"/>
      <c r="F81" s="107"/>
      <c r="G81" s="108">
        <f>G32+G37+G44+G68+G79</f>
        <v>49753110</v>
      </c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</row>
    <row r="82" spans="1:255" s="1" customFormat="1" ht="11.25" customHeight="1">
      <c r="B82" s="109" t="s">
        <v>113</v>
      </c>
      <c r="C82" s="110"/>
      <c r="D82" s="110"/>
      <c r="E82" s="110"/>
      <c r="F82" s="110"/>
      <c r="G82" s="111">
        <f>G81*0.05</f>
        <v>2487655.5</v>
      </c>
    </row>
    <row r="83" spans="1:255" s="1" customFormat="1" ht="11.25" customHeight="1">
      <c r="B83" s="112" t="s">
        <v>114</v>
      </c>
      <c r="C83" s="113"/>
      <c r="D83" s="113"/>
      <c r="E83" s="113"/>
      <c r="F83" s="113"/>
      <c r="G83" s="114">
        <f>G82+G81</f>
        <v>52240765.5</v>
      </c>
    </row>
    <row r="84" spans="1:255" s="1" customFormat="1" ht="11.25" customHeight="1">
      <c r="B84" s="109" t="s">
        <v>115</v>
      </c>
      <c r="C84" s="110"/>
      <c r="D84" s="110"/>
      <c r="E84" s="110"/>
      <c r="F84" s="110"/>
      <c r="G84" s="111">
        <f>G11</f>
        <v>60000000</v>
      </c>
    </row>
    <row r="85" spans="1:255" s="1" customFormat="1" ht="11.25" customHeight="1">
      <c r="B85" s="115" t="s">
        <v>116</v>
      </c>
      <c r="C85" s="116"/>
      <c r="D85" s="116"/>
      <c r="E85" s="116"/>
      <c r="F85" s="116"/>
      <c r="G85" s="117">
        <f>G84-G83</f>
        <v>7759234.5</v>
      </c>
    </row>
    <row r="86" spans="1:255" ht="12" customHeight="1">
      <c r="A86" s="5"/>
      <c r="B86" s="6" t="s">
        <v>117</v>
      </c>
      <c r="C86" s="7"/>
      <c r="D86" s="7"/>
      <c r="E86" s="7"/>
      <c r="F86" s="7"/>
      <c r="G86" s="8"/>
    </row>
    <row r="87" spans="1:255" ht="12" customHeight="1" thickBot="1">
      <c r="A87" s="5"/>
      <c r="B87" s="9"/>
      <c r="C87" s="7"/>
      <c r="D87" s="7"/>
      <c r="E87" s="7"/>
      <c r="F87" s="7"/>
      <c r="G87" s="8"/>
    </row>
    <row r="88" spans="1:255" ht="12.75" customHeight="1">
      <c r="A88" s="5"/>
      <c r="B88" s="118" t="s">
        <v>118</v>
      </c>
      <c r="C88" s="119"/>
      <c r="D88" s="119"/>
      <c r="E88" s="119"/>
      <c r="F88" s="120"/>
      <c r="G88" s="8"/>
    </row>
    <row r="89" spans="1:255" ht="10.5" customHeight="1">
      <c r="A89" s="5"/>
      <c r="B89" s="121" t="s">
        <v>119</v>
      </c>
      <c r="C89" s="11"/>
      <c r="D89" s="11"/>
      <c r="E89" s="11"/>
      <c r="F89" s="122"/>
      <c r="G89" s="8"/>
    </row>
    <row r="90" spans="1:255" ht="10.5" customHeight="1">
      <c r="A90" s="5"/>
      <c r="B90" s="121" t="s">
        <v>120</v>
      </c>
      <c r="C90" s="11"/>
      <c r="D90" s="11"/>
      <c r="E90" s="11"/>
      <c r="F90" s="122"/>
      <c r="G90" s="8"/>
    </row>
    <row r="91" spans="1:255" ht="10.5" customHeight="1">
      <c r="A91" s="5"/>
      <c r="B91" s="121" t="s">
        <v>144</v>
      </c>
      <c r="C91" s="11"/>
      <c r="D91" s="11"/>
      <c r="E91" s="11"/>
      <c r="F91" s="122"/>
      <c r="G91" s="8"/>
    </row>
    <row r="92" spans="1:255" ht="10.5" customHeight="1">
      <c r="A92" s="5"/>
      <c r="B92" s="121" t="s">
        <v>121</v>
      </c>
      <c r="C92" s="11"/>
      <c r="D92" s="11"/>
      <c r="E92" s="11"/>
      <c r="F92" s="122"/>
      <c r="G92" s="8"/>
    </row>
    <row r="93" spans="1:255" ht="10.5" customHeight="1">
      <c r="A93" s="5"/>
      <c r="B93" s="121" t="s">
        <v>122</v>
      </c>
      <c r="C93" s="11"/>
      <c r="D93" s="11"/>
      <c r="E93" s="11"/>
      <c r="F93" s="122"/>
      <c r="G93" s="8"/>
    </row>
    <row r="94" spans="1:255" ht="10.5" customHeight="1">
      <c r="A94" s="5"/>
      <c r="B94" s="121" t="s">
        <v>123</v>
      </c>
      <c r="C94" s="11"/>
      <c r="D94" s="11"/>
      <c r="E94" s="11"/>
      <c r="F94" s="122"/>
      <c r="G94" s="8"/>
    </row>
    <row r="95" spans="1:255" ht="10.5" customHeight="1">
      <c r="A95" s="5"/>
      <c r="B95" s="123" t="s">
        <v>124</v>
      </c>
      <c r="C95" s="11"/>
      <c r="D95" s="11"/>
      <c r="E95" s="11"/>
      <c r="F95" s="122"/>
      <c r="G95" s="8"/>
    </row>
    <row r="96" spans="1:255" ht="10.5" customHeight="1">
      <c r="A96" s="5"/>
      <c r="B96" s="123" t="s">
        <v>143</v>
      </c>
      <c r="C96" s="11"/>
      <c r="D96" s="11"/>
      <c r="E96" s="11"/>
      <c r="F96" s="122"/>
      <c r="G96" s="8"/>
    </row>
    <row r="97" spans="1:7" ht="10.5" customHeight="1" thickBot="1">
      <c r="A97" s="12"/>
      <c r="B97" s="124" t="s">
        <v>125</v>
      </c>
      <c r="C97" s="125"/>
      <c r="D97" s="125"/>
      <c r="E97" s="125"/>
      <c r="F97" s="126"/>
      <c r="G97" s="8"/>
    </row>
    <row r="98" spans="1:7" ht="11.25" customHeight="1">
      <c r="B98" s="13"/>
      <c r="C98" s="10"/>
      <c r="D98" s="10"/>
      <c r="E98" s="10"/>
      <c r="F98" s="10"/>
      <c r="G98" s="8"/>
    </row>
    <row r="99" spans="1:7" ht="11.25" customHeight="1">
      <c r="B99" s="41" t="s">
        <v>126</v>
      </c>
      <c r="C99" s="42"/>
      <c r="D99" s="14"/>
      <c r="E99" s="15"/>
      <c r="F99" s="15"/>
      <c r="G99" s="8"/>
    </row>
    <row r="100" spans="1:7" ht="11.25" customHeight="1">
      <c r="B100" s="16" t="s">
        <v>98</v>
      </c>
      <c r="C100" s="17" t="s">
        <v>127</v>
      </c>
      <c r="D100" s="18" t="s">
        <v>128</v>
      </c>
      <c r="E100" s="15"/>
      <c r="F100" s="15"/>
      <c r="G100" s="8"/>
    </row>
    <row r="101" spans="1:7" ht="11.25" customHeight="1">
      <c r="A101" s="19" t="s">
        <v>129</v>
      </c>
      <c r="B101" s="20" t="s">
        <v>130</v>
      </c>
      <c r="C101" s="21">
        <f>G32</f>
        <v>18125000</v>
      </c>
      <c r="D101" s="22">
        <f t="shared" ref="D101:D106" si="2">(C101/$C$107)</f>
        <v>0.34695127122515079</v>
      </c>
      <c r="E101" s="15"/>
      <c r="F101" s="15"/>
      <c r="G101" s="8"/>
    </row>
    <row r="102" spans="1:7" ht="11.25" customHeight="1">
      <c r="B102" s="20" t="s">
        <v>131</v>
      </c>
      <c r="C102" s="21">
        <f>G37</f>
        <v>0</v>
      </c>
      <c r="D102" s="22">
        <f t="shared" si="2"/>
        <v>0</v>
      </c>
      <c r="E102" s="15"/>
      <c r="F102" s="15"/>
      <c r="G102" s="8"/>
    </row>
    <row r="103" spans="1:7" ht="11.25" customHeight="1">
      <c r="B103" s="20" t="s">
        <v>132</v>
      </c>
      <c r="C103" s="21">
        <f>G44</f>
        <v>200000</v>
      </c>
      <c r="D103" s="22">
        <f t="shared" si="2"/>
        <v>3.8284278204154571E-3</v>
      </c>
      <c r="E103" s="15"/>
      <c r="F103" s="15"/>
      <c r="G103" s="8"/>
    </row>
    <row r="104" spans="1:7" ht="11.25" customHeight="1">
      <c r="B104" s="20" t="s">
        <v>66</v>
      </c>
      <c r="C104" s="21">
        <f>G68</f>
        <v>15804910</v>
      </c>
      <c r="D104" s="22">
        <f t="shared" si="2"/>
        <v>0.3025397857158123</v>
      </c>
      <c r="E104" s="15"/>
      <c r="F104" s="15"/>
      <c r="G104" s="8"/>
    </row>
    <row r="105" spans="1:7" ht="11.25" customHeight="1">
      <c r="B105" s="20" t="s">
        <v>133</v>
      </c>
      <c r="C105" s="23">
        <f>G79</f>
        <v>15623200</v>
      </c>
      <c r="D105" s="22">
        <f t="shared" si="2"/>
        <v>0.29906146761957386</v>
      </c>
      <c r="E105" s="24"/>
      <c r="F105" s="24"/>
      <c r="G105" s="8"/>
    </row>
    <row r="106" spans="1:7" ht="11.25" customHeight="1">
      <c r="B106" s="20" t="s">
        <v>134</v>
      </c>
      <c r="C106" s="23">
        <f>G82</f>
        <v>2487655.5</v>
      </c>
      <c r="D106" s="22">
        <f t="shared" si="2"/>
        <v>4.7619047619047616E-2</v>
      </c>
      <c r="E106" s="24"/>
      <c r="F106" s="24"/>
      <c r="G106" s="8"/>
    </row>
    <row r="107" spans="1:7" ht="11.25" customHeight="1">
      <c r="B107" s="25" t="s">
        <v>135</v>
      </c>
      <c r="C107" s="26">
        <f>SUM(C101:C106)</f>
        <v>52240765.5</v>
      </c>
      <c r="D107" s="27">
        <f>SUM(D101:D106)</f>
        <v>1</v>
      </c>
      <c r="E107" s="24"/>
      <c r="F107" s="24"/>
      <c r="G107" s="8"/>
    </row>
    <row r="108" spans="1:7" ht="11.25" customHeight="1">
      <c r="B108" s="9"/>
      <c r="C108" s="7"/>
      <c r="D108" s="7"/>
      <c r="E108" s="7"/>
      <c r="F108" s="7"/>
      <c r="G108" s="8"/>
    </row>
    <row r="109" spans="1:7" ht="11.25" customHeight="1">
      <c r="B109" s="28"/>
      <c r="C109" s="7"/>
      <c r="D109" s="7"/>
      <c r="E109" s="7"/>
      <c r="F109" s="7"/>
      <c r="G109" s="8"/>
    </row>
    <row r="110" spans="1:7" ht="11.25" customHeight="1">
      <c r="B110" s="29"/>
      <c r="C110" s="30" t="s">
        <v>136</v>
      </c>
      <c r="D110" s="31"/>
      <c r="E110" s="32"/>
      <c r="F110" s="33"/>
      <c r="G110" s="8"/>
    </row>
    <row r="111" spans="1:7" ht="11.25" customHeight="1">
      <c r="B111" s="34" t="s">
        <v>137</v>
      </c>
      <c r="C111" s="35">
        <v>120000</v>
      </c>
      <c r="D111" s="35">
        <v>150000</v>
      </c>
      <c r="E111" s="36">
        <v>180000</v>
      </c>
      <c r="F111" s="37"/>
      <c r="G111" s="38"/>
    </row>
    <row r="112" spans="1:7" ht="11.25" customHeight="1">
      <c r="B112" s="25" t="s">
        <v>138</v>
      </c>
      <c r="C112" s="26">
        <f>(G83/C111)</f>
        <v>435.33971250000002</v>
      </c>
      <c r="D112" s="26">
        <f>(G83/D111)</f>
        <v>348.27177</v>
      </c>
      <c r="E112" s="39">
        <f>(G83/E111)</f>
        <v>290.22647499999999</v>
      </c>
      <c r="F112" s="37"/>
      <c r="G112" s="38"/>
    </row>
    <row r="113" spans="2:7" ht="11.25" customHeight="1">
      <c r="B113" s="40" t="s">
        <v>139</v>
      </c>
      <c r="C113" s="10"/>
      <c r="D113" s="10"/>
      <c r="E113" s="10"/>
      <c r="F113" s="10"/>
      <c r="G113" s="10"/>
    </row>
  </sheetData>
  <mergeCells count="9">
    <mergeCell ref="E8:F8"/>
    <mergeCell ref="B16:G16"/>
    <mergeCell ref="B99:C99"/>
    <mergeCell ref="E9:F9"/>
    <mergeCell ref="E10:F10"/>
    <mergeCell ref="E11:F11"/>
    <mergeCell ref="E12:F12"/>
    <mergeCell ref="E13:F13"/>
    <mergeCell ref="E14:F14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ignoredErrors>
    <ignoredError sqref="G7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2022-06-17T12:09:22Z</cp:lastPrinted>
  <dcterms:created xsi:type="dcterms:W3CDTF">2020-11-27T12:49:00Z</dcterms:created>
  <dcterms:modified xsi:type="dcterms:W3CDTF">2023-02-15T20:21:13Z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