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5200" windowHeight="1138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1" i="1"/>
  <c r="G46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21" i="1"/>
  <c r="G12" i="1" l="1"/>
  <c r="D116" i="1" l="1"/>
  <c r="G87" i="1"/>
  <c r="C110" i="1" s="1"/>
  <c r="G37" i="1" l="1"/>
  <c r="G92" i="1"/>
  <c r="G32" i="1" l="1"/>
  <c r="C106" i="1" s="1"/>
  <c r="G75" i="1"/>
  <c r="C109" i="1" s="1"/>
  <c r="G47" i="1"/>
  <c r="C108" i="1" s="1"/>
  <c r="G89" i="1" l="1"/>
  <c r="G90" i="1" s="1"/>
  <c r="G91" i="1" l="1"/>
  <c r="D117" i="1" s="1"/>
  <c r="C111" i="1"/>
  <c r="E117" i="1" l="1"/>
  <c r="C112" i="1"/>
  <c r="C117" i="1"/>
  <c r="G93" i="1"/>
  <c r="D109" i="1" l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<sst xmlns="http://schemas.openxmlformats.org/spreadsheetml/2006/main" count="244" uniqueCount="154">
  <si>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</si>
  <si>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</si>
  <si>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</si>
  <si>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</si>
  <si>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</si>
  <si>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</si>
  <si>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</si>
  <si>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</si>
  <si>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</si>
  <si>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</si>
  <si>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</si>
  <si>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</si>
  <si>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</si>
  <si>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</si>
  <si>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</si>
  <si>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</si>
  <si>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</si>
  <si>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</si>
  <si>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</si>
  <si>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</si>
  <si>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</si>
  <si>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</si>
  <si>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</si>
  <si>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</si>
  <si>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</si>
  <si>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</si>
  <si>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</si>
  <si>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</si>
  <si>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</si>
  <si>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</si>
  <si>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</si>
  <si>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</si>
  <si>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</si>
  <si>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</si>
  <si>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</si>
  <si>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</si>
  <si>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</si>
  <si>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</si>
  <si>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</si>
  <si>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</si>
  <si>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</si>
  <si>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</si>
  <si>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</si>
  <si>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</si>
  <si>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</si>
  <si>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</si>
  <si>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</si>
  <si>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</si>
  <si>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</si>
  <si>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</si>
  <si>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</si>
  <si>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</si>
  <si>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</si>
  <si>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</si>
  <si>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</si>
  <si>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</si>
  <si>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</si>
  <si>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</si>
  <si>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</si>
  <si>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</si>
  <si>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</si>
  <si>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INVERNADERO</t>
  </si>
  <si>
    <t>SIN ESPECIFICAR</t>
  </si>
  <si>
    <t>MEDIO</t>
  </si>
  <si>
    <t>METROPOLITANA</t>
  </si>
  <si>
    <t>Oct-Dic</t>
  </si>
  <si>
    <t>MERCADO INTERNO</t>
  </si>
  <si>
    <t>NO HAY</t>
  </si>
  <si>
    <t>RENDIMIENTO (Kg/há.)</t>
  </si>
  <si>
    <t>PRECIO ESPERADO ($/Kg)</t>
  </si>
  <si>
    <t>Amarra</t>
  </si>
  <si>
    <t>Julio-Sept</t>
  </si>
  <si>
    <t>Aplicación fertilizante</t>
  </si>
  <si>
    <t>Junio-Dic</t>
  </si>
  <si>
    <t>Fertirrigacion</t>
  </si>
  <si>
    <t>Transplante(plantas de viveros)</t>
  </si>
  <si>
    <t>Junio-Julio</t>
  </si>
  <si>
    <t>Riego</t>
  </si>
  <si>
    <t>Poda</t>
  </si>
  <si>
    <t>Julio-Nov</t>
  </si>
  <si>
    <t>Cosecha (3)</t>
  </si>
  <si>
    <t>Aseo Invernadero</t>
  </si>
  <si>
    <t>Oct - Feb</t>
  </si>
  <si>
    <t>Ventilacion de Naves,tuneles y doble techo</t>
  </si>
  <si>
    <t>Oct- Feb</t>
  </si>
  <si>
    <t>Aplicación Agroquimicos</t>
  </si>
  <si>
    <t>Replante</t>
  </si>
  <si>
    <t>Dic-Feb</t>
  </si>
  <si>
    <t xml:space="preserve"> </t>
  </si>
  <si>
    <t>Melgadura y Cultivadora</t>
  </si>
  <si>
    <t>Acarreo insumos</t>
  </si>
  <si>
    <t>Acarreo cosecha</t>
  </si>
  <si>
    <t>Oct - Dic</t>
  </si>
  <si>
    <t>Rastraje(2)</t>
  </si>
  <si>
    <t>Oct-Nov</t>
  </si>
  <si>
    <t>Rotovator</t>
  </si>
  <si>
    <t>PLANTINES</t>
  </si>
  <si>
    <t xml:space="preserve">Unidad </t>
  </si>
  <si>
    <t>Muriato de Potasio</t>
  </si>
  <si>
    <t>Mayo-Dic</t>
  </si>
  <si>
    <t>Superfosfato triple</t>
  </si>
  <si>
    <t>Nitrato de potasio</t>
  </si>
  <si>
    <t>Fosfimax 40-20</t>
  </si>
  <si>
    <t>Jul - Dic</t>
  </si>
  <si>
    <t>Acido Borico</t>
  </si>
  <si>
    <t>Sulfato de Magnesio</t>
  </si>
  <si>
    <t>Sulfato de Zinc</t>
  </si>
  <si>
    <t>Nitrato de Amonio</t>
  </si>
  <si>
    <t>Acido Citrico</t>
  </si>
  <si>
    <t>Rukan K</t>
  </si>
  <si>
    <t>Ago - Dic</t>
  </si>
  <si>
    <t>Rukan Kuaja</t>
  </si>
  <si>
    <t>FUNGICIDA</t>
  </si>
  <si>
    <t>Bellis</t>
  </si>
  <si>
    <t>Sep - Dic</t>
  </si>
  <si>
    <t>Benomyl 50% WP</t>
  </si>
  <si>
    <t>Previcur Energy 840 SL</t>
  </si>
  <si>
    <t>Strepto plus</t>
  </si>
  <si>
    <t>Jun - Sep</t>
  </si>
  <si>
    <t>Feb - Mar</t>
  </si>
  <si>
    <t>INSECTICIDA</t>
  </si>
  <si>
    <t>Neres 50% SP</t>
  </si>
  <si>
    <t>Sunfire 240 SC</t>
  </si>
  <si>
    <t>Evisec 50 SP</t>
  </si>
  <si>
    <t>gr</t>
  </si>
  <si>
    <t>Nov-Ene</t>
  </si>
  <si>
    <t>Sussess 48</t>
  </si>
  <si>
    <t>Lt</t>
  </si>
  <si>
    <t xml:space="preserve">Abejorro </t>
  </si>
  <si>
    <t>Ago - Sep</t>
  </si>
  <si>
    <t>Jun - Nov</t>
  </si>
  <si>
    <t>Energia y Mantecion Riego</t>
  </si>
  <si>
    <t>Ha</t>
  </si>
  <si>
    <t>todo el año</t>
  </si>
  <si>
    <t>Mantencion y Reparacion Invern</t>
  </si>
  <si>
    <t>Manto Termico</t>
  </si>
  <si>
    <t>Rollo</t>
  </si>
  <si>
    <t>Jun - Ago</t>
  </si>
  <si>
    <t>Tutores</t>
  </si>
  <si>
    <t>Rendimiento (kg/hà)</t>
  </si>
  <si>
    <t>Costo unitario ($/kg) (*)</t>
  </si>
  <si>
    <t>Cajones 3/4</t>
  </si>
  <si>
    <t>Cinta gareta</t>
  </si>
  <si>
    <t>ESCENARIOS COSTO UNITARIO  ($/Kg)</t>
  </si>
  <si>
    <t>May-Jun</t>
  </si>
  <si>
    <t>May-Dic</t>
  </si>
  <si>
    <t>Jun-Ago</t>
  </si>
  <si>
    <t>Jun-Jul</t>
  </si>
  <si>
    <t>Jul-Dic</t>
  </si>
  <si>
    <t>Rugby</t>
  </si>
  <si>
    <t>lt</t>
  </si>
  <si>
    <t>TODAS</t>
  </si>
  <si>
    <t>MARZO 2023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</si>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</sst>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12" fillId="7" borderId="49" xfId="0" applyNumberFormat="1" applyFont="1" applyFill="1" applyBorder="1" applyAlignment="1">
      <alignment vertical="center"/>
    </xf>
    <xf numFmtId="17" fontId="19" fillId="0" borderId="52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60" xfId="0" applyNumberFormat="1" applyFont="1" applyFill="1" applyBorder="1" applyAlignment="1">
      <alignment horizontal="center" vertical="center" wrapText="1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 wrapText="1"/>
    </xf>
    <xf numFmtId="49" fontId="7" fillId="3" borderId="65" xfId="0" applyNumberFormat="1" applyFont="1" applyFill="1" applyBorder="1" applyAlignment="1">
      <alignment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vertical="center"/>
    </xf>
    <xf numFmtId="3" fontId="7" fillId="3" borderId="6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3" fontId="7" fillId="3" borderId="71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/>
    </xf>
    <xf numFmtId="49" fontId="1" fillId="3" borderId="68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 wrapText="1"/>
    </xf>
    <xf numFmtId="3" fontId="4" fillId="2" borderId="64" xfId="0" applyNumberFormat="1" applyFont="1" applyFill="1" applyBorder="1" applyAlignment="1">
      <alignment horizontal="center"/>
    </xf>
    <xf numFmtId="49" fontId="8" fillId="3" borderId="28" xfId="0" applyNumberFormat="1" applyFont="1" applyFill="1" applyBorder="1" applyAlignment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3" fontId="8" fillId="3" borderId="71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/>
    <xf numFmtId="3" fontId="2" fillId="2" borderId="72" xfId="0" applyNumberFormat="1" applyFont="1" applyFill="1" applyBorder="1" applyAlignment="1"/>
    <xf numFmtId="49" fontId="4" fillId="2" borderId="63" xfId="0" applyNumberFormat="1" applyFont="1" applyFill="1" applyBorder="1" applyAlignment="1">
      <alignment horizontal="left" wrapText="1"/>
    </xf>
    <xf numFmtId="49" fontId="8" fillId="3" borderId="73" xfId="0" applyNumberFormat="1" applyFont="1" applyFill="1" applyBorder="1" applyAlignment="1">
      <alignment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vertical="center"/>
    </xf>
    <xf numFmtId="3" fontId="8" fillId="3" borderId="75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right"/>
    </xf>
    <xf numFmtId="3" fontId="4" fillId="2" borderId="77" xfId="0" applyNumberFormat="1" applyFont="1" applyFill="1" applyBorder="1" applyAlignment="1">
      <alignment horizontal="right" wrapText="1"/>
    </xf>
    <xf numFmtId="166" fontId="4" fillId="2" borderId="53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49" fontId="21" fillId="2" borderId="17" xfId="0" applyNumberFormat="1" applyFont="1" applyFill="1" applyBorder="1" applyAlignment="1"/>
    <xf numFmtId="49" fontId="21" fillId="2" borderId="17" xfId="0" applyNumberFormat="1" applyFont="1" applyFill="1" applyBorder="1" applyAlignment="1">
      <alignment horizontal="center"/>
    </xf>
    <xf numFmtId="0" fontId="21" fillId="2" borderId="17" xfId="0" applyNumberFormat="1" applyFont="1" applyFill="1" applyBorder="1" applyAlignment="1">
      <alignment horizontal="center"/>
    </xf>
    <xf numFmtId="3" fontId="21" fillId="2" borderId="17" xfId="0" applyNumberFormat="1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left" wrapText="1"/>
    </xf>
    <xf numFmtId="49" fontId="4" fillId="2" borderId="79" xfId="0" applyNumberFormat="1" applyFont="1" applyFill="1" applyBorder="1" applyAlignment="1">
      <alignment horizontal="center"/>
    </xf>
    <xf numFmtId="3" fontId="4" fillId="2" borderId="79" xfId="0" applyNumberFormat="1" applyFont="1" applyFill="1" applyBorder="1" applyAlignment="1">
      <alignment horizontal="center"/>
    </xf>
    <xf numFmtId="49" fontId="4" fillId="2" borderId="79" xfId="0" applyNumberFormat="1" applyFont="1" applyFill="1" applyBorder="1" applyAlignment="1">
      <alignment horizontal="center" wrapText="1"/>
    </xf>
    <xf numFmtId="3" fontId="4" fillId="2" borderId="8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166" fontId="23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0" fontId="4" fillId="2" borderId="5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161925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52425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118"/>
  <sheetViews>
    <sheetView showGridLines="0" tabSelected="1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20.5703125" style="1" customWidth="1"/>
    <col min="4" max="4" width="11.140625" style="1" customWidth="1"/>
    <col min="5" max="5" width="14.5703125" style="1" customWidth="1"/>
    <col min="6" max="6" width="15.42578125" style="1" customWidth="1"/>
    <col min="7" max="7" width="16" style="1" customWidth="1"/>
    <col min="8" max="233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61</v>
      </c>
      <c r="D9" s="8"/>
      <c r="E9" s="165" t="s">
        <v>68</v>
      </c>
      <c r="F9" s="166"/>
      <c r="G9" s="98">
        <v>150000</v>
      </c>
    </row>
    <row r="10" spans="1:10" ht="15" x14ac:dyDescent="0.25">
      <c r="A10" s="5"/>
      <c r="B10" s="9" t="s">
        <v>1</v>
      </c>
      <c r="C10" s="97" t="s">
        <v>62</v>
      </c>
      <c r="D10" s="10"/>
      <c r="E10" s="167" t="s">
        <v>2</v>
      </c>
      <c r="F10" s="168"/>
      <c r="G10" s="137" t="s">
        <v>65</v>
      </c>
    </row>
    <row r="11" spans="1:10" ht="18" customHeight="1" x14ac:dyDescent="0.25">
      <c r="A11" s="5"/>
      <c r="B11" s="9" t="s">
        <v>3</v>
      </c>
      <c r="C11" s="11" t="s">
        <v>63</v>
      </c>
      <c r="D11" s="10"/>
      <c r="E11" s="167" t="s">
        <v>69</v>
      </c>
      <c r="F11" s="178"/>
      <c r="G11" s="139">
        <v>416</v>
      </c>
      <c r="I11" s="163" t="s">
        <v>88</v>
      </c>
      <c r="J11" s="164" t="s">
        <v>88</v>
      </c>
    </row>
    <row r="12" spans="1:10" ht="11.25" customHeight="1" x14ac:dyDescent="0.25">
      <c r="A12" s="5"/>
      <c r="B12" s="9" t="s">
        <v>4</v>
      </c>
      <c r="C12" s="12" t="s">
        <v>64</v>
      </c>
      <c r="D12" s="10"/>
      <c r="E12" s="13" t="s">
        <v>5</v>
      </c>
      <c r="F12" s="14"/>
      <c r="G12" s="138">
        <f>G9*G11</f>
        <v>62400000</v>
      </c>
    </row>
    <row r="13" spans="1:10" ht="11.25" customHeight="1" x14ac:dyDescent="0.25">
      <c r="A13" s="5"/>
      <c r="B13" s="9" t="s">
        <v>6</v>
      </c>
      <c r="C13" s="11" t="s">
        <v>153</v>
      </c>
      <c r="D13" s="10"/>
      <c r="E13" s="167" t="s">
        <v>7</v>
      </c>
      <c r="F13" s="168"/>
      <c r="G13" s="11" t="s">
        <v>66</v>
      </c>
    </row>
    <row r="14" spans="1:10" ht="13.5" customHeight="1" x14ac:dyDescent="0.25">
      <c r="A14" s="5"/>
      <c r="B14" s="9" t="s">
        <v>8</v>
      </c>
      <c r="C14" s="11" t="s">
        <v>151</v>
      </c>
      <c r="D14" s="10"/>
      <c r="E14" s="167" t="s">
        <v>9</v>
      </c>
      <c r="F14" s="168"/>
      <c r="G14" s="11" t="s">
        <v>65</v>
      </c>
    </row>
    <row r="15" spans="1:10" ht="25.5" customHeight="1" x14ac:dyDescent="0.25">
      <c r="A15" s="5"/>
      <c r="B15" s="9" t="s">
        <v>10</v>
      </c>
      <c r="C15" s="96" t="s">
        <v>152</v>
      </c>
      <c r="D15" s="10"/>
      <c r="E15" s="169" t="s">
        <v>11</v>
      </c>
      <c r="F15" s="170"/>
      <c r="G15" s="97" t="s">
        <v>67</v>
      </c>
    </row>
    <row r="16" spans="1:10" ht="12" customHeight="1" x14ac:dyDescent="0.25">
      <c r="A16" s="2"/>
      <c r="B16" s="15"/>
      <c r="C16" s="16"/>
      <c r="D16" s="17"/>
      <c r="E16" s="18"/>
      <c r="F16" s="18"/>
      <c r="G16" s="19"/>
    </row>
    <row r="17" spans="1:8" ht="12" customHeight="1" x14ac:dyDescent="0.25">
      <c r="A17" s="20"/>
      <c r="B17" s="171" t="s">
        <v>12</v>
      </c>
      <c r="C17" s="172"/>
      <c r="D17" s="172"/>
      <c r="E17" s="172"/>
      <c r="F17" s="172"/>
      <c r="G17" s="172"/>
    </row>
    <row r="18" spans="1:8" ht="12" customHeight="1" x14ac:dyDescent="0.25">
      <c r="A18" s="2"/>
      <c r="B18" s="21"/>
      <c r="C18" s="22"/>
      <c r="D18" s="22"/>
      <c r="E18" s="22"/>
      <c r="F18" s="23"/>
      <c r="G18" s="23"/>
    </row>
    <row r="19" spans="1:8" ht="12" customHeight="1" x14ac:dyDescent="0.25">
      <c r="A19" s="5"/>
      <c r="B19" s="100" t="s">
        <v>13</v>
      </c>
      <c r="C19" s="101"/>
      <c r="D19" s="102"/>
      <c r="E19" s="102"/>
      <c r="F19" s="102"/>
      <c r="G19" s="102"/>
    </row>
    <row r="20" spans="1:8" ht="24" customHeight="1" x14ac:dyDescent="0.25">
      <c r="A20" s="53"/>
      <c r="B20" s="106" t="s">
        <v>14</v>
      </c>
      <c r="C20" s="107" t="s">
        <v>15</v>
      </c>
      <c r="D20" s="107" t="s">
        <v>16</v>
      </c>
      <c r="E20" s="107" t="s">
        <v>17</v>
      </c>
      <c r="F20" s="107" t="s">
        <v>18</v>
      </c>
      <c r="G20" s="108" t="s">
        <v>19</v>
      </c>
    </row>
    <row r="21" spans="1:8" ht="12.75" customHeight="1" x14ac:dyDescent="0.25">
      <c r="A21" s="53"/>
      <c r="B21" s="99" t="s">
        <v>70</v>
      </c>
      <c r="C21" s="24" t="s">
        <v>20</v>
      </c>
      <c r="D21" s="89">
        <v>12</v>
      </c>
      <c r="E21" s="24" t="s">
        <v>71</v>
      </c>
      <c r="F21" s="90">
        <v>30000</v>
      </c>
      <c r="G21" s="90">
        <f>D21*F21</f>
        <v>360000</v>
      </c>
      <c r="H21" s="140"/>
    </row>
    <row r="22" spans="1:8" ht="12.75" customHeight="1" x14ac:dyDescent="0.25">
      <c r="A22" s="53"/>
      <c r="B22" s="99" t="s">
        <v>72</v>
      </c>
      <c r="C22" s="24" t="s">
        <v>20</v>
      </c>
      <c r="D22" s="89">
        <v>5</v>
      </c>
      <c r="E22" s="24" t="s">
        <v>73</v>
      </c>
      <c r="F22" s="90">
        <v>30000</v>
      </c>
      <c r="G22" s="90">
        <f t="shared" ref="G22:G31" si="0">D22*F22</f>
        <v>150000</v>
      </c>
      <c r="H22" s="140"/>
    </row>
    <row r="23" spans="1:8" ht="12.75" customHeight="1" x14ac:dyDescent="0.25">
      <c r="A23" s="53"/>
      <c r="B23" s="99" t="s">
        <v>74</v>
      </c>
      <c r="C23" s="24" t="s">
        <v>20</v>
      </c>
      <c r="D23" s="89">
        <v>11</v>
      </c>
      <c r="E23" s="24" t="s">
        <v>73</v>
      </c>
      <c r="F23" s="90">
        <v>30000</v>
      </c>
      <c r="G23" s="90">
        <f t="shared" si="0"/>
        <v>330000</v>
      </c>
      <c r="H23" s="140"/>
    </row>
    <row r="24" spans="1:8" ht="12.75" customHeight="1" x14ac:dyDescent="0.25">
      <c r="A24" s="53"/>
      <c r="B24" s="99" t="s">
        <v>75</v>
      </c>
      <c r="C24" s="24" t="s">
        <v>20</v>
      </c>
      <c r="D24" s="89">
        <v>15</v>
      </c>
      <c r="E24" s="24" t="s">
        <v>76</v>
      </c>
      <c r="F24" s="90">
        <v>30000</v>
      </c>
      <c r="G24" s="90">
        <f t="shared" si="0"/>
        <v>450000</v>
      </c>
      <c r="H24" s="140"/>
    </row>
    <row r="25" spans="1:8" ht="12.75" customHeight="1" x14ac:dyDescent="0.25">
      <c r="A25" s="53"/>
      <c r="B25" s="99" t="s">
        <v>77</v>
      </c>
      <c r="C25" s="24" t="s">
        <v>20</v>
      </c>
      <c r="D25" s="89">
        <v>17</v>
      </c>
      <c r="E25" s="24" t="s">
        <v>73</v>
      </c>
      <c r="F25" s="90">
        <v>30000</v>
      </c>
      <c r="G25" s="90">
        <f t="shared" si="0"/>
        <v>510000</v>
      </c>
      <c r="H25" s="140"/>
    </row>
    <row r="26" spans="1:8" ht="12.75" customHeight="1" x14ac:dyDescent="0.25">
      <c r="A26" s="53"/>
      <c r="B26" s="99" t="s">
        <v>78</v>
      </c>
      <c r="C26" s="24" t="s">
        <v>20</v>
      </c>
      <c r="D26" s="89">
        <v>120</v>
      </c>
      <c r="E26" s="24" t="s">
        <v>79</v>
      </c>
      <c r="F26" s="90">
        <v>30000</v>
      </c>
      <c r="G26" s="90">
        <f t="shared" si="0"/>
        <v>3600000</v>
      </c>
      <c r="H26" s="140"/>
    </row>
    <row r="27" spans="1:8" ht="12.75" customHeight="1" x14ac:dyDescent="0.25">
      <c r="A27" s="53"/>
      <c r="B27" s="99" t="s">
        <v>80</v>
      </c>
      <c r="C27" s="24" t="s">
        <v>20</v>
      </c>
      <c r="D27" s="91">
        <v>333.32</v>
      </c>
      <c r="E27" s="24" t="s">
        <v>65</v>
      </c>
      <c r="F27" s="90">
        <v>30000</v>
      </c>
      <c r="G27" s="90">
        <f t="shared" si="0"/>
        <v>9999600</v>
      </c>
      <c r="H27" s="140"/>
    </row>
    <row r="28" spans="1:8" ht="12.75" customHeight="1" x14ac:dyDescent="0.25">
      <c r="A28" s="53"/>
      <c r="B28" s="99" t="s">
        <v>81</v>
      </c>
      <c r="C28" s="24" t="s">
        <v>20</v>
      </c>
      <c r="D28" s="89">
        <v>45</v>
      </c>
      <c r="E28" s="24" t="s">
        <v>82</v>
      </c>
      <c r="F28" s="90">
        <v>30000</v>
      </c>
      <c r="G28" s="90">
        <f t="shared" si="0"/>
        <v>1350000</v>
      </c>
      <c r="H28" s="140"/>
    </row>
    <row r="29" spans="1:8" ht="12.75" customHeight="1" x14ac:dyDescent="0.25">
      <c r="A29" s="53"/>
      <c r="B29" s="99" t="s">
        <v>83</v>
      </c>
      <c r="C29" s="24" t="s">
        <v>20</v>
      </c>
      <c r="D29" s="89">
        <v>50</v>
      </c>
      <c r="E29" s="24" t="s">
        <v>84</v>
      </c>
      <c r="F29" s="90">
        <v>30000</v>
      </c>
      <c r="G29" s="90">
        <f t="shared" si="0"/>
        <v>1500000</v>
      </c>
      <c r="H29" s="140"/>
    </row>
    <row r="30" spans="1:8" ht="12.75" customHeight="1" x14ac:dyDescent="0.25">
      <c r="A30" s="53"/>
      <c r="B30" s="99" t="s">
        <v>85</v>
      </c>
      <c r="C30" s="24" t="s">
        <v>20</v>
      </c>
      <c r="D30" s="89">
        <v>15</v>
      </c>
      <c r="E30" s="24" t="s">
        <v>82</v>
      </c>
      <c r="F30" s="90">
        <v>30000</v>
      </c>
      <c r="G30" s="90">
        <f t="shared" si="0"/>
        <v>450000</v>
      </c>
      <c r="H30" s="140"/>
    </row>
    <row r="31" spans="1:8" ht="12.75" customHeight="1" x14ac:dyDescent="0.25">
      <c r="A31" s="53"/>
      <c r="B31" s="99" t="s">
        <v>86</v>
      </c>
      <c r="C31" s="24" t="s">
        <v>20</v>
      </c>
      <c r="D31" s="89">
        <v>1</v>
      </c>
      <c r="E31" s="24" t="s">
        <v>87</v>
      </c>
      <c r="F31" s="90">
        <v>30000</v>
      </c>
      <c r="G31" s="90">
        <f t="shared" si="0"/>
        <v>30000</v>
      </c>
      <c r="H31" s="140"/>
    </row>
    <row r="32" spans="1:8" ht="12.75" customHeight="1" x14ac:dyDescent="0.25">
      <c r="A32" s="53"/>
      <c r="B32" s="109" t="s">
        <v>21</v>
      </c>
      <c r="C32" s="110"/>
      <c r="D32" s="110"/>
      <c r="E32" s="110"/>
      <c r="F32" s="111"/>
      <c r="G32" s="112">
        <f>SUM(G21:G31)</f>
        <v>18729600</v>
      </c>
    </row>
    <row r="33" spans="1:8" ht="12" customHeight="1" x14ac:dyDescent="0.25">
      <c r="A33" s="2"/>
      <c r="B33" s="103"/>
      <c r="C33" s="104"/>
      <c r="D33" s="104"/>
      <c r="E33" s="104"/>
      <c r="F33" s="105"/>
      <c r="G33" s="105"/>
    </row>
    <row r="34" spans="1:8" ht="12" customHeight="1" x14ac:dyDescent="0.25">
      <c r="A34" s="5"/>
      <c r="B34" s="25" t="s">
        <v>22</v>
      </c>
      <c r="C34" s="26"/>
      <c r="D34" s="27"/>
      <c r="E34" s="27"/>
      <c r="F34" s="28"/>
      <c r="G34" s="28"/>
    </row>
    <row r="35" spans="1:8" ht="24" customHeight="1" x14ac:dyDescent="0.25">
      <c r="A35" s="5"/>
      <c r="B35" s="29" t="s">
        <v>14</v>
      </c>
      <c r="C35" s="30" t="s">
        <v>15</v>
      </c>
      <c r="D35" s="30" t="s">
        <v>16</v>
      </c>
      <c r="E35" s="29" t="s">
        <v>17</v>
      </c>
      <c r="F35" s="30" t="s">
        <v>18</v>
      </c>
      <c r="G35" s="29" t="s">
        <v>19</v>
      </c>
    </row>
    <row r="36" spans="1:8" ht="12" customHeight="1" x14ac:dyDescent="0.25">
      <c r="A36" s="5"/>
      <c r="B36" s="31" t="s">
        <v>88</v>
      </c>
      <c r="C36" s="32" t="s">
        <v>88</v>
      </c>
      <c r="D36" s="32" t="s">
        <v>88</v>
      </c>
      <c r="E36" s="32" t="s">
        <v>88</v>
      </c>
      <c r="F36" s="88" t="s">
        <v>88</v>
      </c>
      <c r="G36" s="92">
        <v>0</v>
      </c>
    </row>
    <row r="37" spans="1:8" ht="12" customHeight="1" x14ac:dyDescent="0.25">
      <c r="A37" s="5"/>
      <c r="B37" s="33" t="s">
        <v>23</v>
      </c>
      <c r="C37" s="34"/>
      <c r="D37" s="34"/>
      <c r="E37" s="34"/>
      <c r="F37" s="35"/>
      <c r="G37" s="93">
        <f>SUM(G36)</f>
        <v>0</v>
      </c>
    </row>
    <row r="38" spans="1:8" ht="12" customHeight="1" x14ac:dyDescent="0.25">
      <c r="A38" s="2"/>
      <c r="B38" s="36"/>
      <c r="C38" s="37"/>
      <c r="D38" s="37"/>
      <c r="E38" s="37"/>
      <c r="F38" s="38"/>
      <c r="G38" s="38"/>
    </row>
    <row r="39" spans="1:8" ht="12" customHeight="1" x14ac:dyDescent="0.25">
      <c r="A39" s="5"/>
      <c r="B39" s="100" t="s">
        <v>24</v>
      </c>
      <c r="C39" s="113"/>
      <c r="D39" s="114"/>
      <c r="E39" s="114"/>
      <c r="F39" s="102"/>
      <c r="G39" s="102"/>
    </row>
    <row r="40" spans="1:8" ht="24" customHeight="1" x14ac:dyDescent="0.25">
      <c r="A40" s="53"/>
      <c r="B40" s="115" t="s">
        <v>14</v>
      </c>
      <c r="C40" s="116" t="s">
        <v>15</v>
      </c>
      <c r="D40" s="116" t="s">
        <v>16</v>
      </c>
      <c r="E40" s="116" t="s">
        <v>17</v>
      </c>
      <c r="F40" s="117" t="s">
        <v>18</v>
      </c>
      <c r="G40" s="118" t="s">
        <v>19</v>
      </c>
    </row>
    <row r="41" spans="1:8" ht="12.75" customHeight="1" x14ac:dyDescent="0.25">
      <c r="A41" s="53"/>
      <c r="B41" s="99" t="s">
        <v>89</v>
      </c>
      <c r="C41" s="24" t="s">
        <v>25</v>
      </c>
      <c r="D41" s="89">
        <v>0.4</v>
      </c>
      <c r="E41" s="24" t="s">
        <v>144</v>
      </c>
      <c r="F41" s="90">
        <v>634680</v>
      </c>
      <c r="G41" s="90">
        <f>D41*F41</f>
        <v>253872</v>
      </c>
      <c r="H41" s="140"/>
    </row>
    <row r="42" spans="1:8" ht="12.75" customHeight="1" x14ac:dyDescent="0.25">
      <c r="A42" s="53"/>
      <c r="B42" s="99" t="s">
        <v>90</v>
      </c>
      <c r="C42" s="24" t="s">
        <v>25</v>
      </c>
      <c r="D42" s="89">
        <v>0.5</v>
      </c>
      <c r="E42" s="24" t="s">
        <v>148</v>
      </c>
      <c r="F42" s="90">
        <v>317340</v>
      </c>
      <c r="G42" s="90">
        <f t="shared" ref="G42:G46" si="1">D42*F42</f>
        <v>158670</v>
      </c>
      <c r="H42" s="140"/>
    </row>
    <row r="43" spans="1:8" ht="12.75" customHeight="1" x14ac:dyDescent="0.25">
      <c r="A43" s="53"/>
      <c r="B43" s="99" t="s">
        <v>91</v>
      </c>
      <c r="C43" s="24" t="s">
        <v>25</v>
      </c>
      <c r="D43" s="89">
        <v>1</v>
      </c>
      <c r="E43" s="24" t="s">
        <v>92</v>
      </c>
      <c r="F43" s="90">
        <v>332100</v>
      </c>
      <c r="G43" s="90">
        <f t="shared" si="1"/>
        <v>332100</v>
      </c>
      <c r="H43" s="140"/>
    </row>
    <row r="44" spans="1:8" ht="12.75" customHeight="1" x14ac:dyDescent="0.25">
      <c r="A44" s="53"/>
      <c r="B44" s="99" t="s">
        <v>93</v>
      </c>
      <c r="C44" s="24" t="s">
        <v>25</v>
      </c>
      <c r="D44" s="89">
        <v>0.4</v>
      </c>
      <c r="E44" s="24" t="s">
        <v>144</v>
      </c>
      <c r="F44" s="90">
        <v>350550</v>
      </c>
      <c r="G44" s="90">
        <f t="shared" si="1"/>
        <v>140220</v>
      </c>
      <c r="H44" s="140"/>
    </row>
    <row r="45" spans="1:8" ht="12.75" customHeight="1" x14ac:dyDescent="0.25">
      <c r="A45" s="53"/>
      <c r="B45" s="99" t="s">
        <v>26</v>
      </c>
      <c r="C45" s="24" t="s">
        <v>25</v>
      </c>
      <c r="D45" s="89">
        <v>0.4</v>
      </c>
      <c r="E45" s="24" t="s">
        <v>94</v>
      </c>
      <c r="F45" s="90">
        <v>634680</v>
      </c>
      <c r="G45" s="90">
        <f t="shared" si="1"/>
        <v>253872</v>
      </c>
      <c r="H45" s="140"/>
    </row>
    <row r="46" spans="1:8" ht="12.75" customHeight="1" x14ac:dyDescent="0.25">
      <c r="A46" s="53"/>
      <c r="B46" s="99" t="s">
        <v>95</v>
      </c>
      <c r="C46" s="24" t="s">
        <v>25</v>
      </c>
      <c r="D46" s="89">
        <v>0.35</v>
      </c>
      <c r="E46" s="24" t="s">
        <v>94</v>
      </c>
      <c r="F46" s="90">
        <v>258300</v>
      </c>
      <c r="G46" s="90">
        <f t="shared" si="1"/>
        <v>90405</v>
      </c>
      <c r="H46" s="140"/>
    </row>
    <row r="47" spans="1:8" ht="12.75" customHeight="1" x14ac:dyDescent="0.25">
      <c r="A47" s="53"/>
      <c r="B47" s="119" t="s">
        <v>27</v>
      </c>
      <c r="C47" s="120"/>
      <c r="D47" s="120"/>
      <c r="E47" s="120"/>
      <c r="F47" s="120"/>
      <c r="G47" s="121">
        <f>SUM(G41:G46)</f>
        <v>1229139</v>
      </c>
    </row>
    <row r="48" spans="1:8" ht="12" customHeight="1" x14ac:dyDescent="0.25">
      <c r="A48" s="2"/>
      <c r="B48" s="103"/>
      <c r="C48" s="104"/>
      <c r="D48" s="104"/>
      <c r="E48" s="104"/>
      <c r="F48" s="105"/>
      <c r="G48" s="105"/>
    </row>
    <row r="49" spans="1:8" ht="12" customHeight="1" x14ac:dyDescent="0.25">
      <c r="A49" s="5"/>
      <c r="B49" s="100" t="s">
        <v>28</v>
      </c>
      <c r="C49" s="113"/>
      <c r="D49" s="114"/>
      <c r="E49" s="114"/>
      <c r="F49" s="102"/>
      <c r="G49" s="102"/>
    </row>
    <row r="50" spans="1:8" ht="24" customHeight="1" x14ac:dyDescent="0.25">
      <c r="A50" s="53"/>
      <c r="B50" s="123" t="s">
        <v>29</v>
      </c>
      <c r="C50" s="117" t="s">
        <v>30</v>
      </c>
      <c r="D50" s="117" t="s">
        <v>31</v>
      </c>
      <c r="E50" s="117" t="s">
        <v>17</v>
      </c>
      <c r="F50" s="117" t="s">
        <v>18</v>
      </c>
      <c r="G50" s="124" t="s">
        <v>19</v>
      </c>
    </row>
    <row r="51" spans="1:8" ht="12.75" customHeight="1" x14ac:dyDescent="0.25">
      <c r="A51" s="53"/>
      <c r="B51" s="141" t="s">
        <v>96</v>
      </c>
      <c r="C51" s="142" t="s">
        <v>97</v>
      </c>
      <c r="D51" s="143">
        <v>25000</v>
      </c>
      <c r="E51" s="144" t="s">
        <v>147</v>
      </c>
      <c r="F51" s="143">
        <v>228</v>
      </c>
      <c r="G51" s="143">
        <f>D51*F51</f>
        <v>5700000</v>
      </c>
      <c r="H51" s="145"/>
    </row>
    <row r="52" spans="1:8" ht="12.75" customHeight="1" x14ac:dyDescent="0.25">
      <c r="A52" s="53"/>
      <c r="B52" s="146" t="s">
        <v>32</v>
      </c>
      <c r="C52" s="147"/>
      <c r="D52" s="148"/>
      <c r="E52" s="147"/>
      <c r="F52" s="143"/>
      <c r="G52" s="143" t="s">
        <v>88</v>
      </c>
      <c r="H52" s="145"/>
    </row>
    <row r="53" spans="1:8" ht="12.75" customHeight="1" x14ac:dyDescent="0.25">
      <c r="A53" s="53"/>
      <c r="B53" s="149" t="s">
        <v>98</v>
      </c>
      <c r="C53" s="144" t="s">
        <v>33</v>
      </c>
      <c r="D53" s="144">
        <v>450</v>
      </c>
      <c r="E53" s="144" t="s">
        <v>145</v>
      </c>
      <c r="F53" s="143">
        <v>2257</v>
      </c>
      <c r="G53" s="143">
        <f t="shared" ref="G53:G74" si="2">D53*F53</f>
        <v>1015650</v>
      </c>
      <c r="H53" s="145"/>
    </row>
    <row r="54" spans="1:8" ht="12.75" customHeight="1" x14ac:dyDescent="0.25">
      <c r="A54" s="53"/>
      <c r="B54" s="149" t="s">
        <v>100</v>
      </c>
      <c r="C54" s="147" t="s">
        <v>33</v>
      </c>
      <c r="D54" s="148">
        <v>400</v>
      </c>
      <c r="E54" s="147" t="s">
        <v>144</v>
      </c>
      <c r="F54" s="143">
        <v>1675</v>
      </c>
      <c r="G54" s="143">
        <f t="shared" si="2"/>
        <v>670000</v>
      </c>
      <c r="H54" s="150"/>
    </row>
    <row r="55" spans="1:8" ht="12.75" customHeight="1" x14ac:dyDescent="0.25">
      <c r="A55" s="53"/>
      <c r="B55" s="149" t="s">
        <v>101</v>
      </c>
      <c r="C55" s="147" t="s">
        <v>33</v>
      </c>
      <c r="D55" s="148">
        <v>800</v>
      </c>
      <c r="E55" s="147" t="s">
        <v>99</v>
      </c>
      <c r="F55" s="143">
        <v>2237</v>
      </c>
      <c r="G55" s="143">
        <f t="shared" si="2"/>
        <v>1789600</v>
      </c>
      <c r="H55" s="150"/>
    </row>
    <row r="56" spans="1:8" ht="12.75" customHeight="1" x14ac:dyDescent="0.25">
      <c r="A56" s="53"/>
      <c r="B56" s="149" t="s">
        <v>102</v>
      </c>
      <c r="C56" s="147" t="s">
        <v>127</v>
      </c>
      <c r="D56" s="148">
        <v>15</v>
      </c>
      <c r="E56" s="147" t="s">
        <v>103</v>
      </c>
      <c r="F56" s="143">
        <v>12209</v>
      </c>
      <c r="G56" s="143">
        <f t="shared" si="2"/>
        <v>183135</v>
      </c>
      <c r="H56" s="145"/>
    </row>
    <row r="57" spans="1:8" ht="12.75" customHeight="1" x14ac:dyDescent="0.25">
      <c r="A57" s="53"/>
      <c r="B57" s="149" t="s">
        <v>104</v>
      </c>
      <c r="C57" s="147" t="s">
        <v>33</v>
      </c>
      <c r="D57" s="148">
        <v>7</v>
      </c>
      <c r="E57" s="147" t="s">
        <v>103</v>
      </c>
      <c r="F57" s="143">
        <v>1064</v>
      </c>
      <c r="G57" s="143">
        <f t="shared" si="2"/>
        <v>7448</v>
      </c>
      <c r="H57" s="145"/>
    </row>
    <row r="58" spans="1:8" ht="12.75" customHeight="1" x14ac:dyDescent="0.25">
      <c r="A58" s="53"/>
      <c r="B58" s="149" t="s">
        <v>105</v>
      </c>
      <c r="C58" s="147" t="s">
        <v>33</v>
      </c>
      <c r="D58" s="148">
        <v>7</v>
      </c>
      <c r="E58" s="147" t="s">
        <v>103</v>
      </c>
      <c r="F58" s="143">
        <v>766</v>
      </c>
      <c r="G58" s="143">
        <f t="shared" si="2"/>
        <v>5362</v>
      </c>
      <c r="H58" s="150"/>
    </row>
    <row r="59" spans="1:8" ht="12.75" customHeight="1" x14ac:dyDescent="0.25">
      <c r="A59" s="53"/>
      <c r="B59" s="149" t="s">
        <v>106</v>
      </c>
      <c r="C59" s="147" t="s">
        <v>33</v>
      </c>
      <c r="D59" s="148">
        <v>10</v>
      </c>
      <c r="E59" s="147" t="s">
        <v>103</v>
      </c>
      <c r="F59" s="143">
        <v>1415</v>
      </c>
      <c r="G59" s="143">
        <f t="shared" si="2"/>
        <v>14150</v>
      </c>
      <c r="H59" s="150"/>
    </row>
    <row r="60" spans="1:8" ht="12.75" customHeight="1" x14ac:dyDescent="0.25">
      <c r="A60" s="53"/>
      <c r="B60" s="149" t="s">
        <v>107</v>
      </c>
      <c r="C60" s="147" t="s">
        <v>33</v>
      </c>
      <c r="D60" s="148">
        <v>400</v>
      </c>
      <c r="E60" s="147" t="s">
        <v>103</v>
      </c>
      <c r="F60" s="143">
        <v>828</v>
      </c>
      <c r="G60" s="143">
        <f t="shared" si="2"/>
        <v>331200</v>
      </c>
      <c r="H60" s="145"/>
    </row>
    <row r="61" spans="1:8" ht="12.75" customHeight="1" x14ac:dyDescent="0.25">
      <c r="A61" s="53"/>
      <c r="B61" s="149" t="s">
        <v>108</v>
      </c>
      <c r="C61" s="147" t="s">
        <v>33</v>
      </c>
      <c r="D61" s="148">
        <v>3</v>
      </c>
      <c r="E61" s="147" t="s">
        <v>103</v>
      </c>
      <c r="F61" s="143">
        <v>1917</v>
      </c>
      <c r="G61" s="143">
        <f t="shared" si="2"/>
        <v>5751</v>
      </c>
      <c r="H61" s="145"/>
    </row>
    <row r="62" spans="1:8" ht="12.75" customHeight="1" x14ac:dyDescent="0.25">
      <c r="A62" s="53"/>
      <c r="B62" s="149" t="s">
        <v>109</v>
      </c>
      <c r="C62" s="147" t="s">
        <v>127</v>
      </c>
      <c r="D62" s="148">
        <v>3</v>
      </c>
      <c r="E62" s="147" t="s">
        <v>110</v>
      </c>
      <c r="F62" s="143">
        <v>10917</v>
      </c>
      <c r="G62" s="143">
        <f t="shared" si="2"/>
        <v>32751</v>
      </c>
      <c r="H62" s="145"/>
    </row>
    <row r="63" spans="1:8" ht="12.75" customHeight="1" x14ac:dyDescent="0.25">
      <c r="A63" s="53"/>
      <c r="B63" s="149" t="s">
        <v>111</v>
      </c>
      <c r="C63" s="147" t="s">
        <v>127</v>
      </c>
      <c r="D63" s="148">
        <v>1</v>
      </c>
      <c r="E63" s="147" t="s">
        <v>146</v>
      </c>
      <c r="F63" s="143">
        <v>11542</v>
      </c>
      <c r="G63" s="143">
        <f t="shared" si="2"/>
        <v>11542</v>
      </c>
      <c r="H63" s="145"/>
    </row>
    <row r="64" spans="1:8" ht="12.75" customHeight="1" x14ac:dyDescent="0.25">
      <c r="A64" s="53"/>
      <c r="B64" s="146" t="s">
        <v>112</v>
      </c>
      <c r="C64" s="151"/>
      <c r="D64" s="152"/>
      <c r="E64" s="151"/>
      <c r="F64" s="153" t="s">
        <v>88</v>
      </c>
      <c r="G64" s="153" t="s">
        <v>88</v>
      </c>
      <c r="H64" s="150"/>
    </row>
    <row r="65" spans="1:8" ht="12.75" customHeight="1" x14ac:dyDescent="0.25">
      <c r="A65" s="53"/>
      <c r="B65" s="149" t="s">
        <v>113</v>
      </c>
      <c r="C65" s="147" t="s">
        <v>127</v>
      </c>
      <c r="D65" s="148">
        <v>0.5</v>
      </c>
      <c r="E65" s="147" t="s">
        <v>114</v>
      </c>
      <c r="F65" s="143">
        <v>224249</v>
      </c>
      <c r="G65" s="143">
        <f t="shared" si="2"/>
        <v>112124.5</v>
      </c>
      <c r="H65" s="145"/>
    </row>
    <row r="66" spans="1:8" ht="12.75" customHeight="1" x14ac:dyDescent="0.25">
      <c r="A66" s="53"/>
      <c r="B66" s="149" t="s">
        <v>115</v>
      </c>
      <c r="C66" s="147" t="s">
        <v>33</v>
      </c>
      <c r="D66" s="148">
        <v>3</v>
      </c>
      <c r="E66" s="147" t="s">
        <v>103</v>
      </c>
      <c r="F66" s="143">
        <v>18349</v>
      </c>
      <c r="G66" s="143">
        <f t="shared" si="2"/>
        <v>55047</v>
      </c>
      <c r="H66" s="145"/>
    </row>
    <row r="67" spans="1:8" ht="12.75" customHeight="1" x14ac:dyDescent="0.25">
      <c r="A67" s="53"/>
      <c r="B67" s="149" t="s">
        <v>116</v>
      </c>
      <c r="C67" s="147" t="s">
        <v>127</v>
      </c>
      <c r="D67" s="148">
        <v>1.5</v>
      </c>
      <c r="E67" s="147" t="s">
        <v>76</v>
      </c>
      <c r="F67" s="143">
        <v>102811</v>
      </c>
      <c r="G67" s="143">
        <f t="shared" si="2"/>
        <v>154216.5</v>
      </c>
      <c r="H67" s="145"/>
    </row>
    <row r="68" spans="1:8" ht="12.75" customHeight="1" x14ac:dyDescent="0.25">
      <c r="A68" s="53"/>
      <c r="B68" s="149" t="s">
        <v>117</v>
      </c>
      <c r="C68" s="147" t="s">
        <v>33</v>
      </c>
      <c r="D68" s="148">
        <v>0.3</v>
      </c>
      <c r="E68" s="147" t="s">
        <v>118</v>
      </c>
      <c r="F68" s="143">
        <v>102811</v>
      </c>
      <c r="G68" s="143">
        <f t="shared" si="2"/>
        <v>30843.3</v>
      </c>
      <c r="H68" s="145"/>
    </row>
    <row r="69" spans="1:8" ht="12.75" customHeight="1" x14ac:dyDescent="0.25">
      <c r="A69" s="53"/>
      <c r="B69" s="149" t="s">
        <v>149</v>
      </c>
      <c r="C69" s="147" t="s">
        <v>150</v>
      </c>
      <c r="D69" s="148">
        <v>15</v>
      </c>
      <c r="E69" s="147" t="s">
        <v>119</v>
      </c>
      <c r="F69" s="143">
        <v>38330</v>
      </c>
      <c r="G69" s="143">
        <f t="shared" si="2"/>
        <v>574950</v>
      </c>
      <c r="H69" s="150"/>
    </row>
    <row r="70" spans="1:8" ht="12.75" customHeight="1" x14ac:dyDescent="0.25">
      <c r="A70" s="53"/>
      <c r="B70" s="146" t="s">
        <v>120</v>
      </c>
      <c r="C70" s="144"/>
      <c r="D70" s="144"/>
      <c r="E70" s="144"/>
      <c r="F70" s="143" t="s">
        <v>88</v>
      </c>
      <c r="G70" s="143" t="s">
        <v>88</v>
      </c>
      <c r="H70" s="150"/>
    </row>
    <row r="71" spans="1:8" ht="12.75" customHeight="1" x14ac:dyDescent="0.25">
      <c r="A71" s="53"/>
      <c r="B71" s="149" t="s">
        <v>121</v>
      </c>
      <c r="C71" s="147" t="s">
        <v>33</v>
      </c>
      <c r="D71" s="148">
        <v>2</v>
      </c>
      <c r="E71" s="147" t="s">
        <v>114</v>
      </c>
      <c r="F71" s="143">
        <v>70020</v>
      </c>
      <c r="G71" s="143">
        <f t="shared" si="2"/>
        <v>140040</v>
      </c>
      <c r="H71" s="150"/>
    </row>
    <row r="72" spans="1:8" ht="12.75" customHeight="1" x14ac:dyDescent="0.25">
      <c r="A72" s="53"/>
      <c r="B72" s="149" t="s">
        <v>122</v>
      </c>
      <c r="C72" s="147" t="s">
        <v>127</v>
      </c>
      <c r="D72" s="148">
        <v>0.5</v>
      </c>
      <c r="E72" s="147" t="s">
        <v>114</v>
      </c>
      <c r="F72" s="143">
        <v>257165</v>
      </c>
      <c r="G72" s="143">
        <f t="shared" si="2"/>
        <v>128582.5</v>
      </c>
      <c r="H72" s="145"/>
    </row>
    <row r="73" spans="1:8" ht="12.75" customHeight="1" x14ac:dyDescent="0.25">
      <c r="A73" s="53"/>
      <c r="B73" s="149" t="s">
        <v>123</v>
      </c>
      <c r="C73" s="144" t="s">
        <v>124</v>
      </c>
      <c r="D73" s="144">
        <v>600</v>
      </c>
      <c r="E73" s="144" t="s">
        <v>125</v>
      </c>
      <c r="F73" s="143">
        <v>104</v>
      </c>
      <c r="G73" s="143">
        <f t="shared" si="2"/>
        <v>62400</v>
      </c>
      <c r="H73" s="150"/>
    </row>
    <row r="74" spans="1:8" ht="12.75" customHeight="1" x14ac:dyDescent="0.25">
      <c r="A74" s="53"/>
      <c r="B74" s="154" t="s">
        <v>126</v>
      </c>
      <c r="C74" s="155" t="s">
        <v>127</v>
      </c>
      <c r="D74" s="156">
        <v>0.5</v>
      </c>
      <c r="E74" s="155" t="s">
        <v>110</v>
      </c>
      <c r="F74" s="157">
        <v>768784</v>
      </c>
      <c r="G74" s="143">
        <f t="shared" si="2"/>
        <v>384392</v>
      </c>
      <c r="H74" s="150"/>
    </row>
    <row r="75" spans="1:8" ht="13.5" customHeight="1" x14ac:dyDescent="0.25">
      <c r="A75" s="53"/>
      <c r="B75" s="126" t="s">
        <v>34</v>
      </c>
      <c r="C75" s="127"/>
      <c r="D75" s="127"/>
      <c r="E75" s="127"/>
      <c r="F75" s="128">
        <v>674371.6</v>
      </c>
      <c r="G75" s="129">
        <f>SUM(G51:G74)</f>
        <v>11409184.800000001</v>
      </c>
    </row>
    <row r="76" spans="1:8" ht="12" customHeight="1" x14ac:dyDescent="0.25">
      <c r="A76" s="2"/>
      <c r="B76" s="103"/>
      <c r="C76" s="104"/>
      <c r="D76" s="104"/>
      <c r="E76" s="122"/>
      <c r="F76" s="105"/>
      <c r="G76" s="105"/>
    </row>
    <row r="77" spans="1:8" ht="12" customHeight="1" x14ac:dyDescent="0.25">
      <c r="A77" s="5"/>
      <c r="B77" s="100" t="s">
        <v>35</v>
      </c>
      <c r="C77" s="113"/>
      <c r="D77" s="114"/>
      <c r="E77" s="114"/>
      <c r="F77" s="102"/>
      <c r="G77" s="102"/>
    </row>
    <row r="78" spans="1:8" ht="24" customHeight="1" x14ac:dyDescent="0.25">
      <c r="A78" s="53"/>
      <c r="B78" s="115" t="s">
        <v>36</v>
      </c>
      <c r="C78" s="117" t="s">
        <v>30</v>
      </c>
      <c r="D78" s="117" t="s">
        <v>31</v>
      </c>
      <c r="E78" s="116" t="s">
        <v>17</v>
      </c>
      <c r="F78" s="117" t="s">
        <v>18</v>
      </c>
      <c r="G78" s="118" t="s">
        <v>19</v>
      </c>
    </row>
    <row r="79" spans="1:8" ht="17.25" customHeight="1" x14ac:dyDescent="0.25">
      <c r="A79" s="53"/>
      <c r="B79" s="132" t="s">
        <v>128</v>
      </c>
      <c r="C79" s="24" t="s">
        <v>97</v>
      </c>
      <c r="D79" s="24">
        <v>10</v>
      </c>
      <c r="E79" s="24" t="s">
        <v>129</v>
      </c>
      <c r="F79" s="24">
        <v>19342</v>
      </c>
      <c r="G79" s="125">
        <v>182300</v>
      </c>
    </row>
    <row r="80" spans="1:8" ht="15.75" customHeight="1" x14ac:dyDescent="0.25">
      <c r="A80" s="53"/>
      <c r="B80" s="132" t="s">
        <v>141</v>
      </c>
      <c r="C80" s="39" t="s">
        <v>15</v>
      </c>
      <c r="D80" s="94">
        <v>8333</v>
      </c>
      <c r="E80" s="24" t="s">
        <v>92</v>
      </c>
      <c r="F80" s="94">
        <v>716.17499999999995</v>
      </c>
      <c r="G80" s="125">
        <v>5624775</v>
      </c>
    </row>
    <row r="81" spans="1:7" ht="18" customHeight="1" x14ac:dyDescent="0.25">
      <c r="A81" s="53"/>
      <c r="B81" s="132" t="s">
        <v>142</v>
      </c>
      <c r="C81" s="39" t="s">
        <v>33</v>
      </c>
      <c r="D81" s="94">
        <v>40</v>
      </c>
      <c r="E81" s="24" t="s">
        <v>130</v>
      </c>
      <c r="F81" s="94">
        <v>5686.96</v>
      </c>
      <c r="G81" s="125">
        <v>214400</v>
      </c>
    </row>
    <row r="82" spans="1:7" ht="18" customHeight="1" x14ac:dyDescent="0.25">
      <c r="A82" s="53"/>
      <c r="B82" s="132" t="s">
        <v>131</v>
      </c>
      <c r="C82" s="39" t="s">
        <v>132</v>
      </c>
      <c r="D82" s="94">
        <v>1</v>
      </c>
      <c r="E82" s="24" t="s">
        <v>133</v>
      </c>
      <c r="F82" s="94">
        <v>250226.24</v>
      </c>
      <c r="G82" s="125">
        <v>235840</v>
      </c>
    </row>
    <row r="83" spans="1:7" ht="17.25" customHeight="1" x14ac:dyDescent="0.25">
      <c r="A83" s="53"/>
      <c r="B83" s="132" t="s">
        <v>134</v>
      </c>
      <c r="C83" s="39" t="s">
        <v>132</v>
      </c>
      <c r="D83" s="94">
        <v>1</v>
      </c>
      <c r="E83" s="24" t="s">
        <v>133</v>
      </c>
      <c r="F83" s="94">
        <v>352591.51999999996</v>
      </c>
      <c r="G83" s="125">
        <v>332320</v>
      </c>
    </row>
    <row r="84" spans="1:7" ht="14.25" customHeight="1" x14ac:dyDescent="0.25">
      <c r="A84" s="53"/>
      <c r="B84" s="132" t="s">
        <v>135</v>
      </c>
      <c r="C84" s="39" t="s">
        <v>136</v>
      </c>
      <c r="D84" s="94">
        <v>6</v>
      </c>
      <c r="E84" s="24" t="s">
        <v>137</v>
      </c>
      <c r="F84" s="94">
        <v>153526.69999999998</v>
      </c>
      <c r="G84" s="125">
        <v>868200</v>
      </c>
    </row>
    <row r="85" spans="1:7" ht="12.75" customHeight="1" x14ac:dyDescent="0.25">
      <c r="A85" s="53"/>
      <c r="B85" s="132" t="s">
        <v>138</v>
      </c>
      <c r="C85" s="39" t="s">
        <v>132</v>
      </c>
      <c r="D85" s="94">
        <v>1</v>
      </c>
      <c r="E85" s="24" t="s">
        <v>147</v>
      </c>
      <c r="F85" s="94">
        <v>580069.91999999993</v>
      </c>
      <c r="G85" s="125">
        <v>546720</v>
      </c>
    </row>
    <row r="86" spans="1:7" ht="12.75" customHeight="1" x14ac:dyDescent="0.25">
      <c r="A86" s="53"/>
      <c r="B86" s="158"/>
      <c r="C86" s="159"/>
      <c r="D86" s="160"/>
      <c r="E86" s="161"/>
      <c r="F86" s="160"/>
      <c r="G86" s="162"/>
    </row>
    <row r="87" spans="1:7" ht="13.5" customHeight="1" x14ac:dyDescent="0.25">
      <c r="A87" s="53"/>
      <c r="B87" s="133" t="s">
        <v>37</v>
      </c>
      <c r="C87" s="134"/>
      <c r="D87" s="134"/>
      <c r="E87" s="134"/>
      <c r="F87" s="135"/>
      <c r="G87" s="136">
        <f>G79+G80+G81+G82+G83+G84+G85</f>
        <v>8004555</v>
      </c>
    </row>
    <row r="88" spans="1:7" ht="12" customHeight="1" x14ac:dyDescent="0.25">
      <c r="A88" s="2"/>
      <c r="B88" s="130"/>
      <c r="C88" s="130"/>
      <c r="D88" s="130"/>
      <c r="E88" s="130"/>
      <c r="F88" s="131"/>
      <c r="G88" s="131"/>
    </row>
    <row r="89" spans="1:7" ht="12" customHeight="1" x14ac:dyDescent="0.25">
      <c r="A89" s="53"/>
      <c r="B89" s="56" t="s">
        <v>38</v>
      </c>
      <c r="C89" s="57"/>
      <c r="D89" s="57"/>
      <c r="E89" s="57"/>
      <c r="F89" s="57"/>
      <c r="G89" s="58">
        <f>G32+G37+G47+G75+G87</f>
        <v>39372478.799999997</v>
      </c>
    </row>
    <row r="90" spans="1:7" ht="12" customHeight="1" x14ac:dyDescent="0.25">
      <c r="A90" s="53"/>
      <c r="B90" s="59" t="s">
        <v>39</v>
      </c>
      <c r="C90" s="41"/>
      <c r="D90" s="41"/>
      <c r="E90" s="41"/>
      <c r="F90" s="41"/>
      <c r="G90" s="60">
        <f>G89*0.05</f>
        <v>1968623.94</v>
      </c>
    </row>
    <row r="91" spans="1:7" ht="12" customHeight="1" x14ac:dyDescent="0.25">
      <c r="A91" s="53"/>
      <c r="B91" s="61" t="s">
        <v>40</v>
      </c>
      <c r="C91" s="40"/>
      <c r="D91" s="40"/>
      <c r="E91" s="40"/>
      <c r="F91" s="40"/>
      <c r="G91" s="62">
        <f>G90+G89</f>
        <v>41341102.739999995</v>
      </c>
    </row>
    <row r="92" spans="1:7" ht="12" customHeight="1" x14ac:dyDescent="0.25">
      <c r="A92" s="53"/>
      <c r="B92" s="59" t="s">
        <v>41</v>
      </c>
      <c r="C92" s="41"/>
      <c r="D92" s="41"/>
      <c r="E92" s="41"/>
      <c r="F92" s="41"/>
      <c r="G92" s="60">
        <f>G12</f>
        <v>62400000</v>
      </c>
    </row>
    <row r="93" spans="1:7" ht="12" customHeight="1" x14ac:dyDescent="0.25">
      <c r="A93" s="53"/>
      <c r="B93" s="63" t="s">
        <v>42</v>
      </c>
      <c r="C93" s="64"/>
      <c r="D93" s="64"/>
      <c r="E93" s="64"/>
      <c r="F93" s="64"/>
      <c r="G93" s="62">
        <f>G92-G91</f>
        <v>21058897.260000005</v>
      </c>
    </row>
    <row r="94" spans="1:7" ht="12" customHeight="1" x14ac:dyDescent="0.25">
      <c r="A94" s="53"/>
      <c r="B94" s="54" t="s">
        <v>43</v>
      </c>
      <c r="C94" s="55"/>
      <c r="D94" s="55"/>
      <c r="E94" s="55"/>
      <c r="F94" s="55"/>
      <c r="G94" s="50"/>
    </row>
    <row r="95" spans="1:7" ht="12.75" customHeight="1" thickBot="1" x14ac:dyDescent="0.3">
      <c r="A95" s="53"/>
      <c r="B95" s="65"/>
      <c r="C95" s="55"/>
      <c r="D95" s="55"/>
      <c r="E95" s="55"/>
      <c r="F95" s="55"/>
      <c r="G95" s="50"/>
    </row>
    <row r="96" spans="1:7" ht="12" customHeight="1" x14ac:dyDescent="0.25">
      <c r="A96" s="53"/>
      <c r="B96" s="77" t="s">
        <v>44</v>
      </c>
      <c r="C96" s="78"/>
      <c r="D96" s="78"/>
      <c r="E96" s="78"/>
      <c r="F96" s="79"/>
      <c r="G96" s="50"/>
    </row>
    <row r="97" spans="1:7" ht="12" customHeight="1" x14ac:dyDescent="0.25">
      <c r="A97" s="53"/>
      <c r="B97" s="80" t="s">
        <v>45</v>
      </c>
      <c r="C97" s="52"/>
      <c r="D97" s="52"/>
      <c r="E97" s="52"/>
      <c r="F97" s="81"/>
      <c r="G97" s="50"/>
    </row>
    <row r="98" spans="1:7" ht="12" customHeight="1" x14ac:dyDescent="0.25">
      <c r="A98" s="53"/>
      <c r="B98" s="80" t="s">
        <v>46</v>
      </c>
      <c r="C98" s="52"/>
      <c r="D98" s="52"/>
      <c r="E98" s="52"/>
      <c r="F98" s="81"/>
      <c r="G98" s="50"/>
    </row>
    <row r="99" spans="1:7" ht="12" customHeight="1" x14ac:dyDescent="0.25">
      <c r="A99" s="53"/>
      <c r="B99" s="80" t="s">
        <v>47</v>
      </c>
      <c r="C99" s="52"/>
      <c r="D99" s="52"/>
      <c r="E99" s="52"/>
      <c r="F99" s="81"/>
      <c r="G99" s="50"/>
    </row>
    <row r="100" spans="1:7" ht="12" customHeight="1" x14ac:dyDescent="0.25">
      <c r="A100" s="53"/>
      <c r="B100" s="80" t="s">
        <v>48</v>
      </c>
      <c r="C100" s="52"/>
      <c r="D100" s="52"/>
      <c r="E100" s="52"/>
      <c r="F100" s="81"/>
      <c r="G100" s="50"/>
    </row>
    <row r="101" spans="1:7" ht="12" customHeight="1" x14ac:dyDescent="0.25">
      <c r="A101" s="53"/>
      <c r="B101" s="80" t="s">
        <v>49</v>
      </c>
      <c r="C101" s="52"/>
      <c r="D101" s="52"/>
      <c r="E101" s="52"/>
      <c r="F101" s="81"/>
      <c r="G101" s="50"/>
    </row>
    <row r="102" spans="1:7" ht="12.75" customHeight="1" thickBot="1" x14ac:dyDescent="0.3">
      <c r="A102" s="53"/>
      <c r="B102" s="82" t="s">
        <v>50</v>
      </c>
      <c r="C102" s="83"/>
      <c r="D102" s="83"/>
      <c r="E102" s="83"/>
      <c r="F102" s="84"/>
      <c r="G102" s="50"/>
    </row>
    <row r="103" spans="1:7" ht="12.75" customHeight="1" x14ac:dyDescent="0.25">
      <c r="A103" s="53"/>
      <c r="B103" s="75"/>
      <c r="C103" s="52"/>
      <c r="D103" s="52"/>
      <c r="E103" s="52"/>
      <c r="F103" s="52"/>
      <c r="G103" s="50"/>
    </row>
    <row r="104" spans="1:7" ht="15" customHeight="1" thickBot="1" x14ac:dyDescent="0.3">
      <c r="A104" s="53"/>
      <c r="B104" s="176" t="s">
        <v>51</v>
      </c>
      <c r="C104" s="177"/>
      <c r="D104" s="74"/>
      <c r="E104" s="43"/>
      <c r="F104" s="43"/>
      <c r="G104" s="50"/>
    </row>
    <row r="105" spans="1:7" ht="12" customHeight="1" x14ac:dyDescent="0.25">
      <c r="A105" s="53"/>
      <c r="B105" s="67" t="s">
        <v>36</v>
      </c>
      <c r="C105" s="44" t="s">
        <v>52</v>
      </c>
      <c r="D105" s="68" t="s">
        <v>53</v>
      </c>
      <c r="E105" s="43"/>
      <c r="F105" s="43"/>
      <c r="G105" s="50"/>
    </row>
    <row r="106" spans="1:7" ht="12" customHeight="1" x14ac:dyDescent="0.25">
      <c r="A106" s="53"/>
      <c r="B106" s="69" t="s">
        <v>54</v>
      </c>
      <c r="C106" s="45">
        <f>G32</f>
        <v>18729600</v>
      </c>
      <c r="D106" s="70">
        <f>(C106/C112)</f>
        <v>0.45305032422074193</v>
      </c>
      <c r="E106" s="43"/>
      <c r="F106" s="43"/>
      <c r="G106" s="50"/>
    </row>
    <row r="107" spans="1:7" ht="12" customHeight="1" x14ac:dyDescent="0.25">
      <c r="A107" s="53"/>
      <c r="B107" s="69" t="s">
        <v>55</v>
      </c>
      <c r="C107" s="46">
        <v>0</v>
      </c>
      <c r="D107" s="70">
        <v>0</v>
      </c>
      <c r="E107" s="43"/>
      <c r="F107" s="43"/>
      <c r="G107" s="50"/>
    </row>
    <row r="108" spans="1:7" ht="12" customHeight="1" x14ac:dyDescent="0.25">
      <c r="A108" s="53"/>
      <c r="B108" s="69" t="s">
        <v>56</v>
      </c>
      <c r="C108" s="45">
        <f>G47</f>
        <v>1229139</v>
      </c>
      <c r="D108" s="70">
        <f>(C108/C112)</f>
        <v>2.9731645228000519E-2</v>
      </c>
      <c r="E108" s="43"/>
      <c r="F108" s="43"/>
      <c r="G108" s="50"/>
    </row>
    <row r="109" spans="1:7" ht="12" customHeight="1" x14ac:dyDescent="0.25">
      <c r="A109" s="53"/>
      <c r="B109" s="69" t="s">
        <v>29</v>
      </c>
      <c r="C109" s="45">
        <f>G75</f>
        <v>11409184.800000001</v>
      </c>
      <c r="D109" s="70">
        <f>(C109/C112)</f>
        <v>0.2759767892925829</v>
      </c>
      <c r="E109" s="43"/>
      <c r="F109" s="43"/>
      <c r="G109" s="50"/>
    </row>
    <row r="110" spans="1:7" ht="12" customHeight="1" x14ac:dyDescent="0.25">
      <c r="A110" s="53"/>
      <c r="B110" s="69" t="s">
        <v>57</v>
      </c>
      <c r="C110" s="47">
        <f>G87</f>
        <v>8004555</v>
      </c>
      <c r="D110" s="70">
        <f>(C110/C112)</f>
        <v>0.19362219363962715</v>
      </c>
      <c r="E110" s="49"/>
      <c r="F110" s="49"/>
      <c r="G110" s="50"/>
    </row>
    <row r="111" spans="1:7" ht="12" customHeight="1" x14ac:dyDescent="0.25">
      <c r="A111" s="53"/>
      <c r="B111" s="69" t="s">
        <v>58</v>
      </c>
      <c r="C111" s="47">
        <f>G90</f>
        <v>1968623.94</v>
      </c>
      <c r="D111" s="70">
        <f>(C111/C112)</f>
        <v>4.7619047619047623E-2</v>
      </c>
      <c r="E111" s="49"/>
      <c r="F111" s="49"/>
      <c r="G111" s="50"/>
    </row>
    <row r="112" spans="1:7" ht="12.75" customHeight="1" thickBot="1" x14ac:dyDescent="0.3">
      <c r="A112" s="53"/>
      <c r="B112" s="71" t="s">
        <v>59</v>
      </c>
      <c r="C112" s="72">
        <f>SUM(C106:C111)</f>
        <v>41341102.739999995</v>
      </c>
      <c r="D112" s="73">
        <f>SUM(D106:D111)</f>
        <v>1.0000000000000002</v>
      </c>
      <c r="E112" s="49"/>
      <c r="F112" s="49"/>
      <c r="G112" s="50"/>
    </row>
    <row r="113" spans="1:7" ht="12" customHeight="1" x14ac:dyDescent="0.25">
      <c r="A113" s="53"/>
      <c r="B113" s="65"/>
      <c r="C113" s="55"/>
      <c r="D113" s="55"/>
      <c r="E113" s="55"/>
      <c r="F113" s="55"/>
      <c r="G113" s="50"/>
    </row>
    <row r="114" spans="1:7" ht="12.75" customHeight="1" x14ac:dyDescent="0.25">
      <c r="A114" s="53"/>
      <c r="B114" s="66"/>
      <c r="C114" s="55"/>
      <c r="D114" s="55"/>
      <c r="E114" s="55"/>
      <c r="F114" s="55"/>
      <c r="G114" s="50"/>
    </row>
    <row r="115" spans="1:7" ht="12" customHeight="1" thickBot="1" x14ac:dyDescent="0.3">
      <c r="A115" s="42"/>
      <c r="B115" s="173" t="s">
        <v>143</v>
      </c>
      <c r="C115" s="174"/>
      <c r="D115" s="174"/>
      <c r="E115" s="175"/>
      <c r="F115" s="48"/>
      <c r="G115" s="50"/>
    </row>
    <row r="116" spans="1:7" ht="12" customHeight="1" x14ac:dyDescent="0.25">
      <c r="A116" s="53"/>
      <c r="B116" s="86" t="s">
        <v>139</v>
      </c>
      <c r="C116" s="95">
        <v>130000</v>
      </c>
      <c r="D116" s="95">
        <f>G9</f>
        <v>150000</v>
      </c>
      <c r="E116" s="95">
        <v>170000</v>
      </c>
      <c r="F116" s="85"/>
      <c r="G116" s="51"/>
    </row>
    <row r="117" spans="1:7" ht="12.75" customHeight="1" thickBot="1" x14ac:dyDescent="0.3">
      <c r="A117" s="53"/>
      <c r="B117" s="71" t="s">
        <v>140</v>
      </c>
      <c r="C117" s="72">
        <f>(G91/C116)</f>
        <v>318.00848261538459</v>
      </c>
      <c r="D117" s="72">
        <f>(G91/D116)</f>
        <v>275.60735159999996</v>
      </c>
      <c r="E117" s="87">
        <f>(G91/E116)</f>
        <v>243.18295729411761</v>
      </c>
      <c r="F117" s="85"/>
      <c r="G117" s="51"/>
    </row>
    <row r="118" spans="1:7" ht="15.6" customHeight="1" x14ac:dyDescent="0.25">
      <c r="A118" s="53"/>
      <c r="B118" s="76" t="s">
        <v>60</v>
      </c>
      <c r="C118" s="52"/>
      <c r="D118" s="52"/>
      <c r="E118" s="52"/>
      <c r="F118" s="52"/>
      <c r="G118" s="52"/>
    </row>
  </sheetData>
  <mergeCells count="9">
    <mergeCell ref="E9:F9"/>
    <mergeCell ref="E14:F14"/>
    <mergeCell ref="E15:F15"/>
    <mergeCell ref="B17:G17"/>
    <mergeCell ref="B115:E115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2023-03-27T17:59:13Z</dcterms:modified>
</cp:coreProperties>
</file>