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/>
  <mc:AlternateContent xmlns:mc="http://schemas.openxmlformats.org/markup-compatibility/2006">
    <mc:Choice Requires="x15">
      <x15ac:absPath xmlns:x15ac="http://schemas.microsoft.com/office/spreadsheetml/2010/11/ac" url="/Users/carolinarivas/Desktop/Fichas técnicas 2023/Copiapó 2023/"/>
    </mc:Choice>
  </mc:AlternateContent>
  <xr:revisionPtr revIDLastSave="0" documentId="13_ncr:1_{B5ABBE60-EBA0-1144-8BB7-2B49C802A11B}" xr6:coauthVersionLast="47" xr6:coauthVersionMax="47" xr10:uidLastSave="{00000000-0000-0000-0000-000000000000}"/>
  <bookViews>
    <workbookView xWindow="0" yWindow="500" windowWidth="28780" windowHeight="17500" xr2:uid="{00000000-000D-0000-FFFF-FFFF00000000}"/>
  </bookViews>
  <sheets>
    <sheet name="Tom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6" i="1" l="1"/>
  <c r="G53" i="1"/>
  <c r="G52" i="1"/>
  <c r="G51" i="1"/>
  <c r="G66" i="1"/>
  <c r="G65" i="1"/>
  <c r="G60" i="1"/>
  <c r="G59" i="1"/>
  <c r="G57" i="1"/>
  <c r="G44" i="1"/>
  <c r="G37" i="1"/>
  <c r="G58" i="1" l="1"/>
  <c r="G54" i="1"/>
  <c r="G49" i="1"/>
  <c r="G48" i="1"/>
  <c r="G47" i="1"/>
  <c r="G46" i="1"/>
  <c r="G45" i="1"/>
  <c r="G23" i="1"/>
  <c r="G22" i="1"/>
  <c r="G21" i="1"/>
  <c r="G61" i="1" l="1"/>
  <c r="G39" i="1"/>
  <c r="G36" i="1"/>
  <c r="G67" i="1" l="1"/>
  <c r="G38" i="1"/>
  <c r="C90" i="1" l="1"/>
  <c r="G12" i="1"/>
  <c r="G35" i="1" l="1"/>
  <c r="G25" i="1"/>
  <c r="G24" i="1"/>
  <c r="G26" i="1" l="1"/>
  <c r="C86" i="1" s="1"/>
  <c r="G40" i="1"/>
  <c r="C88" i="1" s="1"/>
  <c r="C89" i="1"/>
  <c r="G31" i="1"/>
  <c r="C87" i="1" s="1"/>
  <c r="G72" i="1"/>
  <c r="G69" i="1" l="1"/>
  <c r="G70" i="1" s="1"/>
  <c r="G71" i="1" l="1"/>
  <c r="C91" i="1"/>
  <c r="C92" i="1" l="1"/>
  <c r="D91" i="1" s="1"/>
  <c r="D97" i="1"/>
  <c r="C97" i="1"/>
  <c r="E97" i="1"/>
  <c r="G73" i="1"/>
  <c r="D89" i="1" l="1"/>
  <c r="D87" i="1"/>
  <c r="D86" i="1"/>
  <c r="D90" i="1"/>
  <c r="D88" i="1"/>
  <c r="D92" i="1" l="1"/>
</calcChain>
</file>

<file path=xl/sharedStrings.xml><?xml version="1.0" encoding="utf-8"?>
<sst xmlns="http://schemas.openxmlformats.org/spreadsheetml/2006/main" count="172" uniqueCount="118">
  <si>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</si>
  <si>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</si>
  <si>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</si>
  <si>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</si>
  <si>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</si>
  <si>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</si>
  <si>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</si>
  <si>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</si>
  <si>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</si>
  <si>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</si>
  <si>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</si>
  <si>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</si>
  <si>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</si>
  <si>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</si>
  <si>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</si>
  <si>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</si>
  <si>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</si>
  <si>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</si>
  <si>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</si>
  <si>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</si>
  <si>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</si>
  <si>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</si>
  <si>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</si>
  <si>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</si>
  <si>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</si>
  <si>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</si>
  <si>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</si>
  <si>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</si>
  <si>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</si>
  <si>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</si>
  <si>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</si>
  <si>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</si>
  <si>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</si>
  <si>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</si>
  <si>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</si>
  <si>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</si>
  <si>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</si>
  <si>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</si>
  <si>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</si>
  <si>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</si>
  <si>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</si>
  <si>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</si>
  <si>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</si>
  <si>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</si>
  <si>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</si>
  <si>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</si>
  <si>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</si>
  <si>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</si>
  <si>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</si>
  <si>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</si>
  <si>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</si>
  <si>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</si>
  <si>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</si>
  <si>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</si>
  <si>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</si>
  <si>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</si>
  <si>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</si>
  <si>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</si>
  <si>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Atacama</t>
  </si>
  <si>
    <t>lt</t>
  </si>
  <si>
    <t>Local</t>
  </si>
  <si>
    <t>FERTILIZANTES</t>
  </si>
  <si>
    <t>Guano</t>
  </si>
  <si>
    <t>Medio</t>
  </si>
  <si>
    <t>PRECIO ESPERADO ($/kg)</t>
  </si>
  <si>
    <t>saco</t>
  </si>
  <si>
    <t>Aplicación guano</t>
  </si>
  <si>
    <t>Cosecha</t>
  </si>
  <si>
    <t>Selección y embalaje</t>
  </si>
  <si>
    <t>saco 25 kgs.</t>
  </si>
  <si>
    <t>Nitrato de potasio</t>
  </si>
  <si>
    <t>Athenas</t>
  </si>
  <si>
    <t>Copiapó</t>
  </si>
  <si>
    <t>Chamonate- Toledo-San Pedro</t>
  </si>
  <si>
    <t>Abril - Mayo</t>
  </si>
  <si>
    <t>Marzo  a Mayo</t>
  </si>
  <si>
    <t>Transplante</t>
  </si>
  <si>
    <t>Manejo de plantas</t>
  </si>
  <si>
    <t>Diciembre</t>
  </si>
  <si>
    <t>Enero a Marzo</t>
  </si>
  <si>
    <t>Marzo a Mayo</t>
  </si>
  <si>
    <t>Aradura y rastraje</t>
  </si>
  <si>
    <t>Rotovator</t>
  </si>
  <si>
    <t>Preparación mesas plantación</t>
  </si>
  <si>
    <t>Aplic. de fungicida</t>
  </si>
  <si>
    <t>Aplic. de insecticida</t>
  </si>
  <si>
    <t>Enero</t>
  </si>
  <si>
    <t>Diciembre a Marzo</t>
  </si>
  <si>
    <t>PLANTA</t>
  </si>
  <si>
    <t>Nitrato de calcio</t>
  </si>
  <si>
    <t>Mezcla 17-20-20</t>
  </si>
  <si>
    <t>INSECTICIDAS</t>
  </si>
  <si>
    <t>lt.</t>
  </si>
  <si>
    <t>FUNGICIDAS</t>
  </si>
  <si>
    <t>Topas 200EW</t>
  </si>
  <si>
    <t>cinta de riego</t>
  </si>
  <si>
    <t>rollos</t>
  </si>
  <si>
    <t>Cajones "toritos"</t>
  </si>
  <si>
    <t>cajones</t>
  </si>
  <si>
    <t>Abril</t>
  </si>
  <si>
    <t>Riego tecnificado y fertirrigación</t>
  </si>
  <si>
    <t>Diciembre a Mayo</t>
  </si>
  <si>
    <t>Electricidad riego tomate</t>
  </si>
  <si>
    <t>KWH</t>
  </si>
  <si>
    <t>RENDIMIENTO (Kg/Há)</t>
  </si>
  <si>
    <t>Rendimiento ( kg/hà)</t>
  </si>
  <si>
    <t>Heladas - Sequía</t>
  </si>
  <si>
    <t>ESCENARIOS COSTO UNITARIO  ($/Kg)</t>
  </si>
  <si>
    <t>Costo unitario ($/kg) (*)</t>
  </si>
  <si>
    <t>Tomate  Consumo Botado</t>
  </si>
  <si>
    <t>Belt</t>
  </si>
  <si>
    <t>Switch</t>
  </si>
  <si>
    <t>kg.</t>
  </si>
  <si>
    <t>Succes</t>
  </si>
  <si>
    <t>Lts.</t>
  </si>
  <si>
    <t>Septiembre- noviembre</t>
  </si>
  <si>
    <t>Sunfire</t>
  </si>
  <si>
    <t>Kelpack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</si>
</sst>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_ ;_ * \-#,##0_ ;_ * &quot;-&quot;_ ;_ @_ "/>
    <numFmt numFmtId="165" formatCode="_ * #,##0.00_ ;_ * \-#,##0.00_ ;_ * &quot;-&quot;??_ ;_ @_ 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  <numFmt numFmtId="169" formatCode="_-* #,##0.0_-;\-* #,##0.0_-;_-* &quot;-&quot;??_-;_-@_-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Helvetica Neue"/>
      <family val="2"/>
      <scheme val="minor"/>
    </font>
    <font>
      <sz val="8"/>
      <name val="Arial"/>
      <family val="2"/>
    </font>
    <font>
      <b/>
      <sz val="8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 applyNumberFormat="0" applyFill="0" applyBorder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181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4" fillId="2" borderId="5" xfId="0" applyNumberFormat="1" applyFont="1" applyFill="1" applyBorder="1"/>
    <xf numFmtId="0" fontId="2" fillId="2" borderId="6" xfId="0" applyFont="1" applyFill="1" applyBorder="1" applyAlignment="1">
      <alignment wrapText="1"/>
    </xf>
    <xf numFmtId="0" fontId="2" fillId="2" borderId="3" xfId="0" applyFont="1" applyFill="1" applyBorder="1"/>
    <xf numFmtId="0" fontId="2" fillId="2" borderId="7" xfId="0" applyFont="1" applyFill="1" applyBorder="1"/>
    <xf numFmtId="0" fontId="0" fillId="2" borderId="8" xfId="0" applyFill="1" applyBorder="1"/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0" fillId="2" borderId="17" xfId="0" applyFill="1" applyBorder="1"/>
    <xf numFmtId="0" fontId="14" fillId="7" borderId="19" xfId="0" applyFont="1" applyFill="1" applyBorder="1"/>
    <xf numFmtId="49" fontId="12" fillId="8" borderId="20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167" fontId="12" fillId="2" borderId="5" xfId="0" applyNumberFormat="1" applyFont="1" applyFill="1" applyBorder="1" applyAlignment="1">
      <alignment vertical="center"/>
    </xf>
    <xf numFmtId="0" fontId="9" fillId="7" borderId="18" xfId="0" applyFont="1" applyFill="1" applyBorder="1" applyAlignment="1">
      <alignment vertical="center"/>
    </xf>
    <xf numFmtId="0" fontId="9" fillId="7" borderId="19" xfId="0" applyFont="1" applyFill="1" applyBorder="1" applyAlignment="1">
      <alignment vertical="center"/>
    </xf>
    <xf numFmtId="166" fontId="1" fillId="2" borderId="19" xfId="0" applyNumberFormat="1" applyFont="1" applyFill="1" applyBorder="1" applyAlignment="1">
      <alignment vertical="center"/>
    </xf>
    <xf numFmtId="166" fontId="16" fillId="2" borderId="19" xfId="0" applyNumberFormat="1" applyFont="1" applyFill="1" applyBorder="1" applyAlignment="1">
      <alignment vertical="center"/>
    </xf>
    <xf numFmtId="0" fontId="14" fillId="2" borderId="19" xfId="0" applyFont="1" applyFill="1" applyBorder="1"/>
    <xf numFmtId="0" fontId="0" fillId="2" borderId="21" xfId="0" applyFill="1" applyBorder="1"/>
    <xf numFmtId="49" fontId="0" fillId="2" borderId="19" xfId="0" applyNumberForma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2" fillId="2" borderId="22" xfId="0" applyFont="1" applyFill="1" applyBorder="1"/>
    <xf numFmtId="3" fontId="2" fillId="2" borderId="22" xfId="0" applyNumberFormat="1" applyFont="1" applyFill="1" applyBorder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6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6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6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9" fillId="5" borderId="29" xfId="0" applyFont="1" applyFill="1" applyBorder="1" applyAlignment="1">
      <alignment vertical="center"/>
    </xf>
    <xf numFmtId="166" fontId="1" fillId="6" borderId="30" xfId="0" applyNumberFormat="1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2" fillId="8" borderId="31" xfId="0" applyNumberFormat="1" applyFont="1" applyFill="1" applyBorder="1" applyAlignment="1">
      <alignment vertical="center"/>
    </xf>
    <xf numFmtId="49" fontId="14" fillId="8" borderId="32" xfId="0" applyNumberFormat="1" applyFont="1" applyFill="1" applyBorder="1"/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/>
    <xf numFmtId="49" fontId="12" fillId="8" borderId="35" xfId="0" applyNumberFormat="1" applyFont="1" applyFill="1" applyBorder="1" applyAlignment="1">
      <alignment vertical="center"/>
    </xf>
    <xf numFmtId="167" fontId="12" fillId="8" borderId="36" xfId="0" applyNumberFormat="1" applyFont="1" applyFill="1" applyBorder="1" applyAlignment="1">
      <alignment vertical="center"/>
    </xf>
    <xf numFmtId="9" fontId="12" fillId="8" borderId="37" xfId="0" applyNumberFormat="1" applyFont="1" applyFill="1" applyBorder="1" applyAlignment="1">
      <alignment vertical="center"/>
    </xf>
    <xf numFmtId="0" fontId="14" fillId="9" borderId="40" xfId="0" applyFont="1" applyFill="1" applyBorder="1"/>
    <xf numFmtId="0" fontId="14" fillId="2" borderId="19" xfId="0" applyFont="1" applyFill="1" applyBorder="1" applyAlignment="1">
      <alignment vertical="center"/>
    </xf>
    <xf numFmtId="49" fontId="14" fillId="2" borderId="19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/>
    <xf numFmtId="0" fontId="14" fillId="2" borderId="43" xfId="0" applyFont="1" applyFill="1" applyBorder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0" fontId="14" fillId="2" borderId="48" xfId="0" applyFont="1" applyFill="1" applyBorder="1"/>
    <xf numFmtId="0" fontId="12" fillId="7" borderId="19" xfId="0" applyFont="1" applyFill="1" applyBorder="1" applyAlignment="1">
      <alignment vertical="center"/>
    </xf>
    <xf numFmtId="0" fontId="9" fillId="9" borderId="18" xfId="0" applyFont="1" applyFill="1" applyBorder="1" applyAlignment="1">
      <alignment vertical="center"/>
    </xf>
    <xf numFmtId="49" fontId="17" fillId="9" borderId="19" xfId="0" applyNumberFormat="1" applyFont="1" applyFill="1" applyBorder="1" applyAlignment="1">
      <alignment vertical="center"/>
    </xf>
    <xf numFmtId="0" fontId="9" fillId="9" borderId="19" xfId="0" applyFont="1" applyFill="1" applyBorder="1" applyAlignment="1">
      <alignment vertical="center"/>
    </xf>
    <xf numFmtId="0" fontId="9" fillId="9" borderId="49" xfId="0" applyFont="1" applyFill="1" applyBorder="1" applyAlignment="1">
      <alignment vertical="center"/>
    </xf>
    <xf numFmtId="49" fontId="12" fillId="8" borderId="50" xfId="0" applyNumberFormat="1" applyFont="1" applyFill="1" applyBorder="1" applyAlignment="1">
      <alignment vertical="center"/>
    </xf>
    <xf numFmtId="167" fontId="12" fillId="8" borderId="37" xfId="0" applyNumberFormat="1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1" fillId="3" borderId="54" xfId="0" applyNumberFormat="1" applyFont="1" applyFill="1" applyBorder="1" applyAlignment="1">
      <alignment vertical="center" wrapText="1"/>
    </xf>
    <xf numFmtId="49" fontId="4" fillId="2" borderId="54" xfId="0" applyNumberFormat="1" applyFont="1" applyFill="1" applyBorder="1" applyAlignment="1">
      <alignment vertical="center" wrapText="1"/>
    </xf>
    <xf numFmtId="0" fontId="2" fillId="2" borderId="55" xfId="0" applyFont="1" applyFill="1" applyBorder="1"/>
    <xf numFmtId="0" fontId="5" fillId="2" borderId="55" xfId="0" applyFont="1" applyFill="1" applyBorder="1"/>
    <xf numFmtId="0" fontId="0" fillId="2" borderId="56" xfId="0" applyFill="1" applyBorder="1"/>
    <xf numFmtId="14" fontId="2" fillId="2" borderId="57" xfId="0" applyNumberFormat="1" applyFont="1" applyFill="1" applyBorder="1"/>
    <xf numFmtId="14" fontId="19" fillId="10" borderId="53" xfId="0" applyNumberFormat="1" applyFont="1" applyFill="1" applyBorder="1" applyAlignment="1">
      <alignment horizontal="left"/>
    </xf>
    <xf numFmtId="0" fontId="4" fillId="2" borderId="58" xfId="0" applyFont="1" applyFill="1" applyBorder="1"/>
    <xf numFmtId="0" fontId="2" fillId="2" borderId="57" xfId="0" applyFont="1" applyFill="1" applyBorder="1" applyAlignment="1">
      <alignment horizontal="justify" wrapText="1"/>
    </xf>
    <xf numFmtId="0" fontId="19" fillId="0" borderId="53" xfId="0" applyFont="1" applyBorder="1" applyAlignment="1">
      <alignment horizontal="left" vertical="center" wrapText="1"/>
    </xf>
    <xf numFmtId="0" fontId="19" fillId="0" borderId="53" xfId="0" applyFont="1" applyFill="1" applyBorder="1" applyAlignment="1">
      <alignment wrapText="1"/>
    </xf>
    <xf numFmtId="0" fontId="19" fillId="0" borderId="53" xfId="0" applyFont="1" applyFill="1" applyBorder="1" applyAlignment="1">
      <alignment horizontal="center" wrapText="1"/>
    </xf>
    <xf numFmtId="168" fontId="19" fillId="0" borderId="53" xfId="1" applyNumberFormat="1" applyFont="1" applyFill="1" applyBorder="1" applyAlignment="1">
      <alignment horizontal="center" wrapText="1"/>
    </xf>
    <xf numFmtId="168" fontId="19" fillId="0" borderId="60" xfId="1" applyNumberFormat="1" applyFont="1" applyFill="1" applyBorder="1"/>
    <xf numFmtId="168" fontId="19" fillId="0" borderId="53" xfId="1" applyNumberFormat="1" applyFont="1" applyFill="1" applyBorder="1" applyAlignment="1">
      <alignment wrapText="1"/>
    </xf>
    <xf numFmtId="168" fontId="19" fillId="0" borderId="60" xfId="1" applyNumberFormat="1" applyFont="1" applyFill="1" applyBorder="1" applyAlignment="1">
      <alignment wrapText="1"/>
    </xf>
    <xf numFmtId="3" fontId="20" fillId="0" borderId="53" xfId="0" applyNumberFormat="1" applyFont="1" applyBorder="1"/>
    <xf numFmtId="168" fontId="20" fillId="11" borderId="53" xfId="1" applyNumberFormat="1" applyFont="1" applyFill="1" applyBorder="1" applyAlignment="1">
      <alignment horizontal="right"/>
    </xf>
    <xf numFmtId="168" fontId="20" fillId="0" borderId="53" xfId="1" applyNumberFormat="1" applyFont="1" applyFill="1" applyBorder="1"/>
    <xf numFmtId="0" fontId="20" fillId="11" borderId="53" xfId="0" applyFont="1" applyFill="1" applyBorder="1" applyAlignment="1">
      <alignment horizontal="right" wrapText="1"/>
    </xf>
    <xf numFmtId="0" fontId="20" fillId="11" borderId="53" xfId="0" applyFont="1" applyFill="1" applyBorder="1" applyAlignment="1">
      <alignment horizontal="right"/>
    </xf>
    <xf numFmtId="0" fontId="20" fillId="0" borderId="53" xfId="0" applyFont="1" applyFill="1" applyBorder="1" applyAlignment="1">
      <alignment horizontal="left"/>
    </xf>
    <xf numFmtId="0" fontId="20" fillId="0" borderId="53" xfId="0" applyFont="1" applyBorder="1" applyAlignment="1">
      <alignment horizontal="left" vertical="center" wrapText="1"/>
    </xf>
    <xf numFmtId="0" fontId="20" fillId="0" borderId="53" xfId="0" applyFont="1" applyFill="1" applyBorder="1" applyAlignment="1">
      <alignment wrapText="1"/>
    </xf>
    <xf numFmtId="0" fontId="20" fillId="0" borderId="53" xfId="0" applyFont="1" applyFill="1" applyBorder="1" applyAlignment="1">
      <alignment horizontal="center" wrapText="1"/>
    </xf>
    <xf numFmtId="0" fontId="20" fillId="0" borderId="60" xfId="0" applyFont="1" applyFill="1" applyBorder="1" applyAlignment="1">
      <alignment wrapText="1"/>
    </xf>
    <xf numFmtId="0" fontId="20" fillId="0" borderId="60" xfId="0" applyFont="1" applyFill="1" applyBorder="1" applyAlignment="1">
      <alignment horizontal="center" wrapText="1"/>
    </xf>
    <xf numFmtId="169" fontId="20" fillId="0" borderId="53" xfId="1" applyNumberFormat="1" applyFont="1" applyFill="1" applyBorder="1" applyAlignment="1">
      <alignment horizontal="left" wrapText="1"/>
    </xf>
    <xf numFmtId="168" fontId="20" fillId="0" borderId="53" xfId="1" applyNumberFormat="1" applyFont="1" applyFill="1" applyBorder="1" applyAlignment="1">
      <alignment horizontal="center" wrapText="1"/>
    </xf>
    <xf numFmtId="0" fontId="20" fillId="0" borderId="53" xfId="0" applyFont="1" applyBorder="1"/>
    <xf numFmtId="0" fontId="20" fillId="0" borderId="60" xfId="0" applyFont="1" applyBorder="1" applyAlignment="1">
      <alignment horizontal="center"/>
    </xf>
    <xf numFmtId="0" fontId="20" fillId="0" borderId="60" xfId="0" applyFont="1" applyBorder="1"/>
    <xf numFmtId="164" fontId="12" fillId="8" borderId="51" xfId="2" applyFont="1" applyFill="1" applyBorder="1" applyAlignment="1">
      <alignment vertical="center"/>
    </xf>
    <xf numFmtId="164" fontId="12" fillId="8" borderId="52" xfId="2" applyFont="1" applyFill="1" applyBorder="1" applyAlignment="1">
      <alignment vertical="center"/>
    </xf>
    <xf numFmtId="49" fontId="1" fillId="3" borderId="62" xfId="0" applyNumberFormat="1" applyFont="1" applyFill="1" applyBorder="1" applyAlignment="1">
      <alignment horizontal="center" vertical="center"/>
    </xf>
    <xf numFmtId="49" fontId="1" fillId="3" borderId="62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/>
    </xf>
    <xf numFmtId="0" fontId="2" fillId="2" borderId="63" xfId="0" applyFont="1" applyFill="1" applyBorder="1"/>
    <xf numFmtId="3" fontId="2" fillId="2" borderId="63" xfId="0" applyNumberFormat="1" applyFont="1" applyFill="1" applyBorder="1"/>
    <xf numFmtId="49" fontId="1" fillId="5" borderId="53" xfId="0" applyNumberFormat="1" applyFont="1" applyFill="1" applyBorder="1" applyAlignment="1">
      <alignment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vertical="center"/>
    </xf>
    <xf numFmtId="49" fontId="1" fillId="3" borderId="53" xfId="0" applyNumberFormat="1" applyFont="1" applyFill="1" applyBorder="1" applyAlignment="1">
      <alignment horizontal="center" vertical="center"/>
    </xf>
    <xf numFmtId="49" fontId="1" fillId="3" borderId="53" xfId="0" applyNumberFormat="1" applyFont="1" applyFill="1" applyBorder="1" applyAlignment="1">
      <alignment horizontal="center" vertical="center" wrapText="1"/>
    </xf>
    <xf numFmtId="49" fontId="8" fillId="3" borderId="53" xfId="0" applyNumberFormat="1" applyFont="1" applyFill="1" applyBorder="1" applyAlignment="1">
      <alignment vertical="center"/>
    </xf>
    <xf numFmtId="0" fontId="8" fillId="3" borderId="53" xfId="0" applyFont="1" applyFill="1" applyBorder="1" applyAlignment="1">
      <alignment horizontal="center" vertical="center"/>
    </xf>
    <xf numFmtId="0" fontId="8" fillId="3" borderId="53" xfId="0" applyFont="1" applyFill="1" applyBorder="1" applyAlignment="1">
      <alignment vertical="center"/>
    </xf>
    <xf numFmtId="3" fontId="8" fillId="3" borderId="53" xfId="0" applyNumberFormat="1" applyFont="1" applyFill="1" applyBorder="1" applyAlignment="1">
      <alignment vertical="center"/>
    </xf>
    <xf numFmtId="49" fontId="1" fillId="5" borderId="62" xfId="0" applyNumberFormat="1" applyFont="1" applyFill="1" applyBorder="1" applyAlignment="1">
      <alignment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168" fontId="20" fillId="0" borderId="60" xfId="1" applyNumberFormat="1" applyFont="1" applyFill="1" applyBorder="1" applyAlignment="1">
      <alignment horizontal="center" wrapText="1"/>
    </xf>
    <xf numFmtId="49" fontId="1" fillId="3" borderId="65" xfId="0" applyNumberFormat="1" applyFont="1" applyFill="1" applyBorder="1" applyAlignment="1">
      <alignment horizontal="center" vertical="center" wrapText="1"/>
    </xf>
    <xf numFmtId="168" fontId="19" fillId="0" borderId="60" xfId="1" applyNumberFormat="1" applyFont="1" applyFill="1" applyBorder="1" applyAlignment="1">
      <alignment horizontal="center" wrapText="1"/>
    </xf>
    <xf numFmtId="168" fontId="21" fillId="0" borderId="68" xfId="1" applyNumberFormat="1" applyFont="1" applyFill="1" applyBorder="1" applyAlignment="1">
      <alignment wrapText="1"/>
    </xf>
    <xf numFmtId="0" fontId="20" fillId="0" borderId="59" xfId="0" applyFont="1" applyFill="1" applyBorder="1"/>
    <xf numFmtId="0" fontId="20" fillId="0" borderId="59" xfId="0" applyFont="1" applyFill="1" applyBorder="1" applyAlignment="1">
      <alignment horizontal="center"/>
    </xf>
    <xf numFmtId="0" fontId="20" fillId="0" borderId="61" xfId="0" applyFont="1" applyFill="1" applyBorder="1"/>
    <xf numFmtId="0" fontId="20" fillId="0" borderId="66" xfId="0" applyFont="1" applyFill="1" applyBorder="1" applyAlignment="1">
      <alignment horizontal="center"/>
    </xf>
    <xf numFmtId="0" fontId="22" fillId="0" borderId="53" xfId="0" applyFont="1" applyFill="1" applyBorder="1" applyAlignment="1">
      <alignment horizontal="left" vertical="center"/>
    </xf>
    <xf numFmtId="0" fontId="22" fillId="0" borderId="53" xfId="0" applyFont="1" applyFill="1" applyBorder="1" applyAlignment="1">
      <alignment horizontal="center" vertical="center"/>
    </xf>
    <xf numFmtId="0" fontId="22" fillId="0" borderId="60" xfId="0" applyFont="1" applyFill="1" applyBorder="1" applyAlignment="1">
      <alignment horizontal="left" vertical="center"/>
    </xf>
    <xf numFmtId="0" fontId="22" fillId="0" borderId="60" xfId="0" applyFont="1" applyFill="1" applyBorder="1" applyAlignment="1">
      <alignment horizontal="center" vertical="center"/>
    </xf>
    <xf numFmtId="0" fontId="23" fillId="0" borderId="67" xfId="0" applyFont="1" applyFill="1" applyBorder="1" applyAlignment="1">
      <alignment wrapText="1"/>
    </xf>
    <xf numFmtId="169" fontId="20" fillId="0" borderId="60" xfId="1" applyNumberFormat="1" applyFont="1" applyFill="1" applyBorder="1" applyAlignment="1">
      <alignment horizontal="left" wrapText="1"/>
    </xf>
    <xf numFmtId="0" fontId="23" fillId="0" borderId="53" xfId="0" applyFont="1" applyFill="1" applyBorder="1" applyAlignment="1">
      <alignment wrapText="1"/>
    </xf>
    <xf numFmtId="0" fontId="20" fillId="0" borderId="53" xfId="0" applyFont="1" applyFill="1" applyBorder="1" applyAlignment="1">
      <alignment horizontal="left" wrapText="1"/>
    </xf>
    <xf numFmtId="3" fontId="20" fillId="0" borderId="60" xfId="0" applyNumberFormat="1" applyFont="1" applyBorder="1"/>
    <xf numFmtId="3" fontId="20" fillId="0" borderId="69" xfId="0" applyNumberFormat="1" applyFont="1" applyBorder="1"/>
    <xf numFmtId="0" fontId="20" fillId="0" borderId="60" xfId="0" applyFont="1" applyFill="1" applyBorder="1" applyAlignment="1">
      <alignment horizontal="left" wrapText="1"/>
    </xf>
    <xf numFmtId="0" fontId="0" fillId="0" borderId="53" xfId="0" applyFill="1" applyBorder="1"/>
    <xf numFmtId="0" fontId="0" fillId="0" borderId="53" xfId="0" applyFill="1" applyBorder="1" applyAlignment="1">
      <alignment horizontal="left"/>
    </xf>
    <xf numFmtId="0" fontId="18" fillId="0" borderId="53" xfId="0" applyFont="1" applyFill="1" applyBorder="1" applyAlignment="1">
      <alignment horizontal="center"/>
    </xf>
    <xf numFmtId="49" fontId="17" fillId="9" borderId="38" xfId="0" applyNumberFormat="1" applyFont="1" applyFill="1" applyBorder="1" applyAlignment="1">
      <alignment vertical="center"/>
    </xf>
    <xf numFmtId="0" fontId="12" fillId="9" borderId="39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0" fontId="4" fillId="2" borderId="58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8" xfId="0" applyFont="1" applyFill="1" applyBorder="1" applyAlignment="1">
      <alignment wrapText="1"/>
    </xf>
    <xf numFmtId="49" fontId="4" fillId="2" borderId="5" xfId="0" applyNumberFormat="1" applyFont="1" applyFill="1" applyBorder="1"/>
    <xf numFmtId="0" fontId="4" fillId="2" borderId="58" xfId="0" applyFont="1" applyFill="1" applyBorder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90500"/>
          <a:ext cx="75565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R98"/>
  <sheetViews>
    <sheetView showGridLines="0" tabSelected="1" zoomScaleNormal="100" workbookViewId="0">
      <selection activeCell="I6" sqref="I6"/>
    </sheetView>
  </sheetViews>
  <sheetFormatPr baseColWidth="10" defaultColWidth="10.83203125" defaultRowHeight="11.25" customHeight="1" x14ac:dyDescent="0.2"/>
  <cols>
    <col min="1" max="1" width="4.5" style="1" customWidth="1"/>
    <col min="2" max="2" width="18.5" style="1" customWidth="1"/>
    <col min="3" max="3" width="21.1640625" style="1" customWidth="1"/>
    <col min="4" max="4" width="9.5" style="1" customWidth="1"/>
    <col min="5" max="5" width="17.5" style="1" customWidth="1"/>
    <col min="6" max="6" width="9.83203125" style="1" customWidth="1"/>
    <col min="7" max="7" width="22.6640625" style="1" customWidth="1"/>
    <col min="8" max="252" width="10.83203125" style="1" customWidth="1"/>
  </cols>
  <sheetData>
    <row r="1" spans="1:7" ht="15" customHeight="1" x14ac:dyDescent="0.2">
      <c r="A1" s="2"/>
      <c r="B1" s="2"/>
      <c r="C1" s="2"/>
      <c r="D1" s="2"/>
      <c r="E1" s="2"/>
      <c r="F1" s="2"/>
      <c r="G1" s="2"/>
    </row>
    <row r="2" spans="1:7" ht="15" customHeight="1" x14ac:dyDescent="0.2">
      <c r="A2" s="2"/>
      <c r="B2" s="2"/>
      <c r="C2" s="2"/>
      <c r="D2" s="2"/>
      <c r="E2" s="2"/>
      <c r="F2" s="2"/>
      <c r="G2" s="2"/>
    </row>
    <row r="3" spans="1:7" ht="15" customHeight="1" x14ac:dyDescent="0.2">
      <c r="A3" s="2"/>
      <c r="B3" s="2"/>
      <c r="C3" s="2"/>
      <c r="D3" s="2"/>
      <c r="E3" s="2"/>
      <c r="F3" s="2"/>
      <c r="G3" s="2"/>
    </row>
    <row r="4" spans="1:7" ht="15" customHeight="1" x14ac:dyDescent="0.2">
      <c r="A4" s="2"/>
      <c r="B4" s="2"/>
      <c r="C4" s="2"/>
      <c r="D4" s="2"/>
      <c r="E4" s="2"/>
      <c r="F4" s="2"/>
      <c r="G4" s="2"/>
    </row>
    <row r="5" spans="1:7" ht="15" customHeight="1" x14ac:dyDescent="0.2">
      <c r="A5" s="2"/>
      <c r="B5" s="2"/>
      <c r="C5" s="2"/>
      <c r="D5" s="2"/>
      <c r="E5" s="2"/>
      <c r="F5" s="2"/>
      <c r="G5" s="2"/>
    </row>
    <row r="6" spans="1:7" ht="15" customHeight="1" x14ac:dyDescent="0.2">
      <c r="A6" s="2"/>
      <c r="B6" s="2"/>
      <c r="C6" s="2"/>
      <c r="D6" s="2"/>
      <c r="E6" s="2"/>
      <c r="F6" s="2"/>
      <c r="G6" s="2"/>
    </row>
    <row r="7" spans="1:7" ht="15" customHeight="1" x14ac:dyDescent="0.2">
      <c r="A7" s="2"/>
      <c r="B7" s="2"/>
      <c r="C7" s="2"/>
      <c r="D7" s="2"/>
      <c r="E7" s="2"/>
      <c r="F7" s="2"/>
      <c r="G7" s="2"/>
    </row>
    <row r="8" spans="1:7" ht="15" customHeight="1" x14ac:dyDescent="0.2">
      <c r="A8" s="2"/>
      <c r="B8" s="3"/>
      <c r="C8" s="101"/>
      <c r="D8" s="2"/>
      <c r="E8" s="4"/>
      <c r="F8" s="4"/>
      <c r="G8" s="101"/>
    </row>
    <row r="9" spans="1:7" ht="24" customHeight="1" x14ac:dyDescent="0.2">
      <c r="A9" s="5"/>
      <c r="B9" s="97" t="s">
        <v>0</v>
      </c>
      <c r="C9" s="119" t="s">
        <v>109</v>
      </c>
      <c r="D9" s="99"/>
      <c r="E9" s="175" t="s">
        <v>104</v>
      </c>
      <c r="F9" s="176"/>
      <c r="G9" s="113">
        <v>80000</v>
      </c>
    </row>
    <row r="10" spans="1:7" ht="15" customHeight="1" x14ac:dyDescent="0.2">
      <c r="A10" s="5"/>
      <c r="B10" s="98" t="s">
        <v>1</v>
      </c>
      <c r="C10" s="118" t="s">
        <v>71</v>
      </c>
      <c r="D10" s="100"/>
      <c r="E10" s="173" t="s">
        <v>2</v>
      </c>
      <c r="F10" s="174"/>
      <c r="G10" s="114" t="s">
        <v>74</v>
      </c>
    </row>
    <row r="11" spans="1:7" ht="14.25" customHeight="1" x14ac:dyDescent="0.2">
      <c r="A11" s="5"/>
      <c r="B11" s="98" t="s">
        <v>3</v>
      </c>
      <c r="C11" s="119" t="s">
        <v>63</v>
      </c>
      <c r="D11" s="100"/>
      <c r="E11" s="173" t="s">
        <v>64</v>
      </c>
      <c r="F11" s="174"/>
      <c r="G11" s="115">
        <v>580</v>
      </c>
    </row>
    <row r="12" spans="1:7" ht="15.75" customHeight="1" x14ac:dyDescent="0.2">
      <c r="A12" s="5"/>
      <c r="B12" s="98" t="s">
        <v>4</v>
      </c>
      <c r="C12" s="106" t="s">
        <v>58</v>
      </c>
      <c r="D12" s="100"/>
      <c r="E12" s="6" t="s">
        <v>5</v>
      </c>
      <c r="F12" s="104"/>
      <c r="G12" s="115">
        <f>(G11*G9)*1.19</f>
        <v>55216000</v>
      </c>
    </row>
    <row r="13" spans="1:7" ht="14.25" customHeight="1" x14ac:dyDescent="0.2">
      <c r="A13" s="5"/>
      <c r="B13" s="98" t="s">
        <v>6</v>
      </c>
      <c r="C13" s="106" t="s">
        <v>72</v>
      </c>
      <c r="D13" s="100"/>
      <c r="E13" s="173" t="s">
        <v>7</v>
      </c>
      <c r="F13" s="174"/>
      <c r="G13" s="116" t="s">
        <v>60</v>
      </c>
    </row>
    <row r="14" spans="1:7" ht="17.25" customHeight="1" x14ac:dyDescent="0.2">
      <c r="A14" s="5"/>
      <c r="B14" s="98" t="s">
        <v>8</v>
      </c>
      <c r="C14" s="119" t="s">
        <v>73</v>
      </c>
      <c r="D14" s="100"/>
      <c r="E14" s="173" t="s">
        <v>9</v>
      </c>
      <c r="F14" s="174"/>
      <c r="G14" s="117" t="s">
        <v>75</v>
      </c>
    </row>
    <row r="15" spans="1:7" ht="16.5" customHeight="1" x14ac:dyDescent="0.2">
      <c r="A15" s="5"/>
      <c r="B15" s="98" t="s">
        <v>10</v>
      </c>
      <c r="C15" s="103">
        <v>45016</v>
      </c>
      <c r="D15" s="100"/>
      <c r="E15" s="177" t="s">
        <v>11</v>
      </c>
      <c r="F15" s="178"/>
      <c r="G15" s="116" t="s">
        <v>106</v>
      </c>
    </row>
    <row r="16" spans="1:7" ht="12" customHeight="1" x14ac:dyDescent="0.2">
      <c r="A16" s="2"/>
      <c r="B16" s="7"/>
      <c r="C16" s="102"/>
      <c r="D16" s="8"/>
      <c r="E16" s="9"/>
      <c r="F16" s="9"/>
      <c r="G16" s="105"/>
    </row>
    <row r="17" spans="1:7" ht="12" customHeight="1" x14ac:dyDescent="0.2">
      <c r="A17" s="10"/>
      <c r="B17" s="179" t="s">
        <v>12</v>
      </c>
      <c r="C17" s="180"/>
      <c r="D17" s="180"/>
      <c r="E17" s="180"/>
      <c r="F17" s="180"/>
      <c r="G17" s="180"/>
    </row>
    <row r="18" spans="1:7" ht="12" customHeight="1" x14ac:dyDescent="0.2">
      <c r="A18" s="2"/>
      <c r="B18" s="11"/>
      <c r="C18" s="12"/>
      <c r="D18" s="12"/>
      <c r="E18" s="12"/>
      <c r="F18" s="13"/>
      <c r="G18" s="13"/>
    </row>
    <row r="19" spans="1:7" ht="12" customHeight="1" x14ac:dyDescent="0.2">
      <c r="A19" s="5"/>
      <c r="B19" s="14" t="s">
        <v>13</v>
      </c>
      <c r="C19" s="15"/>
      <c r="D19" s="16"/>
      <c r="E19" s="16"/>
      <c r="F19" s="16"/>
      <c r="G19" s="16"/>
    </row>
    <row r="20" spans="1:7" ht="24" customHeight="1" x14ac:dyDescent="0.2">
      <c r="A20" s="10"/>
      <c r="B20" s="150" t="s">
        <v>14</v>
      </c>
      <c r="C20" s="150" t="s">
        <v>15</v>
      </c>
      <c r="D20" s="150" t="s">
        <v>16</v>
      </c>
      <c r="E20" s="150" t="s">
        <v>17</v>
      </c>
      <c r="F20" s="150" t="s">
        <v>18</v>
      </c>
      <c r="G20" s="150" t="s">
        <v>19</v>
      </c>
    </row>
    <row r="21" spans="1:7" ht="15" customHeight="1" x14ac:dyDescent="0.2">
      <c r="A21" s="54"/>
      <c r="B21" s="120" t="s">
        <v>76</v>
      </c>
      <c r="C21" s="121" t="s">
        <v>20</v>
      </c>
      <c r="D21" s="121">
        <v>5</v>
      </c>
      <c r="E21" s="120" t="s">
        <v>78</v>
      </c>
      <c r="F21" s="151">
        <v>25000</v>
      </c>
      <c r="G21" s="110">
        <f t="shared" ref="G21:G23" si="0">F21*D21</f>
        <v>125000</v>
      </c>
    </row>
    <row r="22" spans="1:7" ht="11.25" customHeight="1" x14ac:dyDescent="0.2">
      <c r="A22" s="54"/>
      <c r="B22" s="120" t="s">
        <v>77</v>
      </c>
      <c r="C22" s="121" t="s">
        <v>20</v>
      </c>
      <c r="D22" s="121">
        <v>3</v>
      </c>
      <c r="E22" s="120" t="s">
        <v>79</v>
      </c>
      <c r="F22" s="151">
        <v>25000</v>
      </c>
      <c r="G22" s="110">
        <f t="shared" si="0"/>
        <v>75000</v>
      </c>
    </row>
    <row r="23" spans="1:7" ht="13.5" customHeight="1" x14ac:dyDescent="0.2">
      <c r="A23" s="54"/>
      <c r="B23" s="120" t="s">
        <v>66</v>
      </c>
      <c r="C23" s="121" t="s">
        <v>20</v>
      </c>
      <c r="D23" s="121">
        <v>3</v>
      </c>
      <c r="E23" s="120" t="s">
        <v>78</v>
      </c>
      <c r="F23" s="151">
        <v>25000</v>
      </c>
      <c r="G23" s="110">
        <f t="shared" si="0"/>
        <v>75000</v>
      </c>
    </row>
    <row r="24" spans="1:7" ht="12.75" customHeight="1" x14ac:dyDescent="0.2">
      <c r="A24" s="10"/>
      <c r="B24" s="153" t="s">
        <v>67</v>
      </c>
      <c r="C24" s="154" t="s">
        <v>20</v>
      </c>
      <c r="D24" s="154">
        <v>24</v>
      </c>
      <c r="E24" s="120" t="s">
        <v>80</v>
      </c>
      <c r="F24" s="151">
        <v>25000</v>
      </c>
      <c r="G24" s="110">
        <f t="shared" ref="G24:G25" si="1">F24*D24</f>
        <v>600000</v>
      </c>
    </row>
    <row r="25" spans="1:7" ht="12.75" customHeight="1" x14ac:dyDescent="0.2">
      <c r="A25" s="10"/>
      <c r="B25" s="155" t="s">
        <v>68</v>
      </c>
      <c r="C25" s="156" t="s">
        <v>20</v>
      </c>
      <c r="D25" s="154">
        <v>24</v>
      </c>
      <c r="E25" s="120" t="s">
        <v>80</v>
      </c>
      <c r="F25" s="151">
        <v>25000</v>
      </c>
      <c r="G25" s="110">
        <f t="shared" si="1"/>
        <v>600000</v>
      </c>
    </row>
    <row r="26" spans="1:7" ht="12.75" customHeight="1" x14ac:dyDescent="0.2">
      <c r="A26" s="10"/>
      <c r="B26" s="17" t="s">
        <v>21</v>
      </c>
      <c r="C26" s="18"/>
      <c r="D26" s="18"/>
      <c r="E26" s="18"/>
      <c r="F26" s="19"/>
      <c r="G26" s="20">
        <f>SUM(G21:G25)</f>
        <v>1475000</v>
      </c>
    </row>
    <row r="27" spans="1:7" ht="12" customHeight="1" x14ac:dyDescent="0.2">
      <c r="A27" s="2"/>
      <c r="B27" s="11"/>
      <c r="C27" s="13"/>
      <c r="D27" s="13"/>
      <c r="E27" s="13"/>
      <c r="F27" s="21"/>
      <c r="G27" s="21"/>
    </row>
    <row r="28" spans="1:7" ht="12" customHeight="1" x14ac:dyDescent="0.2">
      <c r="A28" s="5"/>
      <c r="B28" s="22" t="s">
        <v>22</v>
      </c>
      <c r="C28" s="23"/>
      <c r="D28" s="24"/>
      <c r="E28" s="24"/>
      <c r="F28" s="25"/>
      <c r="G28" s="25"/>
    </row>
    <row r="29" spans="1:7" ht="24" customHeight="1" x14ac:dyDescent="0.2">
      <c r="A29" s="5"/>
      <c r="B29" s="131" t="s">
        <v>14</v>
      </c>
      <c r="C29" s="132" t="s">
        <v>15</v>
      </c>
      <c r="D29" s="132" t="s">
        <v>16</v>
      </c>
      <c r="E29" s="131" t="s">
        <v>17</v>
      </c>
      <c r="F29" s="132" t="s">
        <v>18</v>
      </c>
      <c r="G29" s="131" t="s">
        <v>19</v>
      </c>
    </row>
    <row r="30" spans="1:7" ht="12" customHeight="1" x14ac:dyDescent="0.2">
      <c r="A30" s="5"/>
      <c r="B30" s="107"/>
      <c r="C30" s="108"/>
      <c r="D30" s="108"/>
      <c r="E30" s="107"/>
      <c r="F30" s="109"/>
      <c r="G30" s="111"/>
    </row>
    <row r="31" spans="1:7" ht="12" customHeight="1" x14ac:dyDescent="0.2">
      <c r="A31" s="5"/>
      <c r="B31" s="26" t="s">
        <v>23</v>
      </c>
      <c r="C31" s="27"/>
      <c r="D31" s="27"/>
      <c r="E31" s="27"/>
      <c r="F31" s="28"/>
      <c r="G31" s="96">
        <f>SUM(G30:G30)</f>
        <v>0</v>
      </c>
    </row>
    <row r="32" spans="1:7" ht="12" customHeight="1" x14ac:dyDescent="0.2">
      <c r="A32" s="2"/>
      <c r="B32" s="29"/>
      <c r="C32" s="30"/>
      <c r="D32" s="30"/>
      <c r="E32" s="30"/>
      <c r="F32" s="31"/>
      <c r="G32" s="31"/>
    </row>
    <row r="33" spans="1:7" ht="12" customHeight="1" x14ac:dyDescent="0.2">
      <c r="A33" s="5"/>
      <c r="B33" s="22" t="s">
        <v>24</v>
      </c>
      <c r="C33" s="23"/>
      <c r="D33" s="24"/>
      <c r="E33" s="24"/>
      <c r="F33" s="25"/>
      <c r="G33" s="25"/>
    </row>
    <row r="34" spans="1:7" ht="24" customHeight="1" x14ac:dyDescent="0.2">
      <c r="A34" s="5"/>
      <c r="B34" s="32" t="s">
        <v>14</v>
      </c>
      <c r="C34" s="32" t="s">
        <v>15</v>
      </c>
      <c r="D34" s="32" t="s">
        <v>16</v>
      </c>
      <c r="E34" s="32" t="s">
        <v>17</v>
      </c>
      <c r="F34" s="33" t="s">
        <v>18</v>
      </c>
      <c r="G34" s="32" t="s">
        <v>19</v>
      </c>
    </row>
    <row r="35" spans="1:7" ht="12.75" customHeight="1" x14ac:dyDescent="0.2">
      <c r="A35" s="10"/>
      <c r="B35" s="157" t="s">
        <v>81</v>
      </c>
      <c r="C35" s="158" t="s">
        <v>25</v>
      </c>
      <c r="D35" s="158">
        <v>4</v>
      </c>
      <c r="E35" s="157" t="s">
        <v>78</v>
      </c>
      <c r="F35" s="149">
        <v>25000</v>
      </c>
      <c r="G35" s="112">
        <f t="shared" ref="G35:G39" si="2">((F35*D35)*0.19)+(F35*D35)</f>
        <v>119000</v>
      </c>
    </row>
    <row r="36" spans="1:7" ht="12.75" customHeight="1" x14ac:dyDescent="0.2">
      <c r="A36" s="10"/>
      <c r="B36" s="159" t="s">
        <v>82</v>
      </c>
      <c r="C36" s="160" t="s">
        <v>25</v>
      </c>
      <c r="D36" s="160">
        <v>4</v>
      </c>
      <c r="E36" s="157" t="s">
        <v>78</v>
      </c>
      <c r="F36" s="149">
        <v>25000</v>
      </c>
      <c r="G36" s="112">
        <f t="shared" si="2"/>
        <v>119000</v>
      </c>
    </row>
    <row r="37" spans="1:7" ht="12.75" customHeight="1" x14ac:dyDescent="0.2">
      <c r="A37" s="10"/>
      <c r="B37" s="159" t="s">
        <v>83</v>
      </c>
      <c r="C37" s="160" t="s">
        <v>25</v>
      </c>
      <c r="D37" s="160">
        <v>4</v>
      </c>
      <c r="E37" s="157" t="s">
        <v>86</v>
      </c>
      <c r="F37" s="149">
        <v>25000</v>
      </c>
      <c r="G37" s="112">
        <f t="shared" si="2"/>
        <v>119000</v>
      </c>
    </row>
    <row r="38" spans="1:7" ht="12.75" customHeight="1" x14ac:dyDescent="0.2">
      <c r="A38" s="10"/>
      <c r="B38" s="122" t="s">
        <v>84</v>
      </c>
      <c r="C38" s="123" t="s">
        <v>25</v>
      </c>
      <c r="D38" s="123">
        <v>2</v>
      </c>
      <c r="E38" s="122" t="s">
        <v>87</v>
      </c>
      <c r="F38" s="149">
        <v>160000</v>
      </c>
      <c r="G38" s="112">
        <f t="shared" si="2"/>
        <v>380800</v>
      </c>
    </row>
    <row r="39" spans="1:7" ht="12.75" customHeight="1" x14ac:dyDescent="0.2">
      <c r="A39" s="10"/>
      <c r="B39" s="120" t="s">
        <v>85</v>
      </c>
      <c r="C39" s="121" t="s">
        <v>25</v>
      </c>
      <c r="D39" s="121">
        <v>3</v>
      </c>
      <c r="E39" s="122" t="s">
        <v>87</v>
      </c>
      <c r="F39" s="149">
        <v>160000</v>
      </c>
      <c r="G39" s="112">
        <f t="shared" si="2"/>
        <v>571200</v>
      </c>
    </row>
    <row r="40" spans="1:7" ht="12.75" customHeight="1" x14ac:dyDescent="0.2">
      <c r="A40" s="5"/>
      <c r="B40" s="34" t="s">
        <v>26</v>
      </c>
      <c r="C40" s="35"/>
      <c r="D40" s="35"/>
      <c r="E40" s="35"/>
      <c r="F40" s="36"/>
      <c r="G40" s="37">
        <f>SUM(G35:G39)</f>
        <v>1309000</v>
      </c>
    </row>
    <row r="41" spans="1:7" ht="12" customHeight="1" x14ac:dyDescent="0.2">
      <c r="A41" s="2"/>
      <c r="B41" s="29"/>
      <c r="C41" s="30"/>
      <c r="D41" s="30"/>
      <c r="E41" s="30"/>
      <c r="F41" s="31"/>
      <c r="G41" s="31"/>
    </row>
    <row r="42" spans="1:7" ht="12" customHeight="1" x14ac:dyDescent="0.2">
      <c r="A42" s="5"/>
      <c r="B42" s="145" t="s">
        <v>27</v>
      </c>
      <c r="C42" s="146"/>
      <c r="D42" s="147"/>
      <c r="E42" s="147"/>
      <c r="F42" s="148"/>
      <c r="G42" s="148"/>
    </row>
    <row r="43" spans="1:7" ht="24" customHeight="1" x14ac:dyDescent="0.2">
      <c r="A43" s="54"/>
      <c r="B43" s="140" t="s">
        <v>28</v>
      </c>
      <c r="C43" s="140" t="s">
        <v>29</v>
      </c>
      <c r="D43" s="140" t="s">
        <v>30</v>
      </c>
      <c r="E43" s="140" t="s">
        <v>17</v>
      </c>
      <c r="F43" s="140" t="s">
        <v>18</v>
      </c>
      <c r="G43" s="140" t="s">
        <v>19</v>
      </c>
    </row>
    <row r="44" spans="1:7" ht="12.75" customHeight="1" x14ac:dyDescent="0.2">
      <c r="A44" s="10"/>
      <c r="B44" s="161" t="s">
        <v>88</v>
      </c>
      <c r="C44" s="123" t="s">
        <v>15</v>
      </c>
      <c r="D44" s="162">
        <v>12000</v>
      </c>
      <c r="E44" s="164" t="s">
        <v>78</v>
      </c>
      <c r="F44" s="149">
        <v>157</v>
      </c>
      <c r="G44" s="152">
        <f t="shared" ref="G44:G60" si="3">((F44*D44)*0.19)+(F44*D44)</f>
        <v>2241960</v>
      </c>
    </row>
    <row r="45" spans="1:7" ht="12.75" customHeight="1" x14ac:dyDescent="0.2">
      <c r="A45" s="10"/>
      <c r="B45" s="163" t="s">
        <v>61</v>
      </c>
      <c r="C45" s="121"/>
      <c r="D45" s="124"/>
      <c r="E45" s="164"/>
      <c r="F45" s="125"/>
      <c r="G45" s="152">
        <f t="shared" si="3"/>
        <v>0</v>
      </c>
    </row>
    <row r="46" spans="1:7" ht="12.75" customHeight="1" x14ac:dyDescent="0.2">
      <c r="A46" s="10"/>
      <c r="B46" s="120" t="s">
        <v>70</v>
      </c>
      <c r="C46" s="121" t="s">
        <v>69</v>
      </c>
      <c r="D46" s="124">
        <v>10</v>
      </c>
      <c r="E46" s="167" t="s">
        <v>87</v>
      </c>
      <c r="F46" s="125">
        <v>36000</v>
      </c>
      <c r="G46" s="152">
        <f t="shared" si="3"/>
        <v>428400</v>
      </c>
    </row>
    <row r="47" spans="1:7" ht="12.75" customHeight="1" x14ac:dyDescent="0.2">
      <c r="A47" s="10"/>
      <c r="B47" s="120" t="s">
        <v>89</v>
      </c>
      <c r="C47" s="121" t="s">
        <v>69</v>
      </c>
      <c r="D47" s="124">
        <v>8</v>
      </c>
      <c r="E47" s="167" t="s">
        <v>87</v>
      </c>
      <c r="F47" s="125">
        <v>62400</v>
      </c>
      <c r="G47" s="152">
        <f t="shared" si="3"/>
        <v>594048</v>
      </c>
    </row>
    <row r="48" spans="1:7" ht="12.75" customHeight="1" x14ac:dyDescent="0.2">
      <c r="A48" s="10"/>
      <c r="B48" s="120" t="s">
        <v>90</v>
      </c>
      <c r="C48" s="121" t="s">
        <v>69</v>
      </c>
      <c r="D48" s="124">
        <v>20</v>
      </c>
      <c r="E48" s="164" t="s">
        <v>78</v>
      </c>
      <c r="F48" s="125">
        <v>27930</v>
      </c>
      <c r="G48" s="152">
        <f t="shared" si="3"/>
        <v>664734</v>
      </c>
    </row>
    <row r="49" spans="1:7" ht="12.75" customHeight="1" x14ac:dyDescent="0.2">
      <c r="A49" s="10"/>
      <c r="B49" s="120" t="s">
        <v>62</v>
      </c>
      <c r="C49" s="121" t="s">
        <v>65</v>
      </c>
      <c r="D49" s="124">
        <v>200</v>
      </c>
      <c r="E49" s="164" t="s">
        <v>78</v>
      </c>
      <c r="F49" s="125">
        <v>4200</v>
      </c>
      <c r="G49" s="152">
        <f t="shared" si="3"/>
        <v>999600</v>
      </c>
    </row>
    <row r="50" spans="1:7" ht="12.75" customHeight="1" x14ac:dyDescent="0.2">
      <c r="A50" s="10"/>
      <c r="B50" s="163" t="s">
        <v>91</v>
      </c>
      <c r="C50" s="168"/>
      <c r="D50" s="168"/>
      <c r="E50" s="169"/>
      <c r="F50" s="168"/>
      <c r="G50" s="152"/>
    </row>
    <row r="51" spans="1:7" ht="12.75" customHeight="1" x14ac:dyDescent="0.2">
      <c r="A51" s="10"/>
      <c r="B51" s="163" t="s">
        <v>113</v>
      </c>
      <c r="C51" s="170" t="s">
        <v>114</v>
      </c>
      <c r="D51" s="121">
        <v>1</v>
      </c>
      <c r="E51" s="164" t="s">
        <v>115</v>
      </c>
      <c r="F51" s="125">
        <v>59600</v>
      </c>
      <c r="G51" s="152">
        <f t="shared" si="3"/>
        <v>70924</v>
      </c>
    </row>
    <row r="52" spans="1:7" ht="12.75" customHeight="1" x14ac:dyDescent="0.2">
      <c r="A52" s="10"/>
      <c r="B52" s="163" t="s">
        <v>116</v>
      </c>
      <c r="C52" s="170" t="s">
        <v>114</v>
      </c>
      <c r="D52" s="121">
        <v>2</v>
      </c>
      <c r="E52" s="164" t="s">
        <v>87</v>
      </c>
      <c r="F52" s="125">
        <v>216000</v>
      </c>
      <c r="G52" s="152">
        <f t="shared" si="3"/>
        <v>514080</v>
      </c>
    </row>
    <row r="53" spans="1:7" ht="12.75" customHeight="1" x14ac:dyDescent="0.2">
      <c r="A53" s="10"/>
      <c r="B53" s="163" t="s">
        <v>117</v>
      </c>
      <c r="C53" s="170" t="s">
        <v>114</v>
      </c>
      <c r="D53" s="121">
        <v>8</v>
      </c>
      <c r="E53" s="164" t="s">
        <v>115</v>
      </c>
      <c r="F53" s="125">
        <v>21300</v>
      </c>
      <c r="G53" s="152">
        <f t="shared" si="3"/>
        <v>202776</v>
      </c>
    </row>
    <row r="54" spans="1:7" ht="12.75" customHeight="1" x14ac:dyDescent="0.2">
      <c r="A54" s="10"/>
      <c r="B54" s="120" t="s">
        <v>110</v>
      </c>
      <c r="C54" s="121" t="s">
        <v>92</v>
      </c>
      <c r="D54" s="121">
        <v>2</v>
      </c>
      <c r="E54" s="167" t="s">
        <v>87</v>
      </c>
      <c r="F54" s="125">
        <v>116400</v>
      </c>
      <c r="G54" s="152">
        <f t="shared" si="3"/>
        <v>277032</v>
      </c>
    </row>
    <row r="55" spans="1:7" ht="12.75" customHeight="1" x14ac:dyDescent="0.2">
      <c r="A55" s="10"/>
      <c r="B55" s="163" t="s">
        <v>93</v>
      </c>
      <c r="C55" s="168"/>
      <c r="D55" s="121"/>
      <c r="E55" s="169"/>
      <c r="F55" s="168"/>
      <c r="G55" s="152"/>
    </row>
    <row r="56" spans="1:7" ht="12.75" customHeight="1" x14ac:dyDescent="0.2">
      <c r="A56" s="10"/>
      <c r="B56" s="120" t="s">
        <v>111</v>
      </c>
      <c r="C56" s="121" t="s">
        <v>112</v>
      </c>
      <c r="D56" s="121">
        <v>1</v>
      </c>
      <c r="E56" s="167" t="s">
        <v>87</v>
      </c>
      <c r="F56" s="125">
        <v>208000</v>
      </c>
      <c r="G56" s="152">
        <f t="shared" si="3"/>
        <v>247520</v>
      </c>
    </row>
    <row r="57" spans="1:7" ht="12.75" customHeight="1" x14ac:dyDescent="0.2">
      <c r="A57" s="10"/>
      <c r="B57" s="120" t="s">
        <v>94</v>
      </c>
      <c r="C57" s="121" t="s">
        <v>59</v>
      </c>
      <c r="D57" s="121">
        <v>3</v>
      </c>
      <c r="E57" s="167" t="s">
        <v>87</v>
      </c>
      <c r="F57" s="125">
        <v>89800</v>
      </c>
      <c r="G57" s="152">
        <f t="shared" si="3"/>
        <v>320586</v>
      </c>
    </row>
    <row r="58" spans="1:7" ht="12.75" customHeight="1" x14ac:dyDescent="0.2">
      <c r="A58" s="10"/>
      <c r="B58" s="163" t="s">
        <v>32</v>
      </c>
      <c r="C58" s="121"/>
      <c r="D58" s="121"/>
      <c r="E58" s="164"/>
      <c r="F58" s="125"/>
      <c r="G58" s="152">
        <f t="shared" si="3"/>
        <v>0</v>
      </c>
    </row>
    <row r="59" spans="1:7" ht="12.75" customHeight="1" x14ac:dyDescent="0.2">
      <c r="A59" s="10"/>
      <c r="B59" s="120" t="s">
        <v>95</v>
      </c>
      <c r="C59" s="121" t="s">
        <v>96</v>
      </c>
      <c r="D59" s="121">
        <v>5</v>
      </c>
      <c r="E59" s="164" t="s">
        <v>78</v>
      </c>
      <c r="F59" s="125">
        <v>220000</v>
      </c>
      <c r="G59" s="152">
        <f t="shared" si="3"/>
        <v>1309000</v>
      </c>
    </row>
    <row r="60" spans="1:7" ht="12.75" customHeight="1" x14ac:dyDescent="0.2">
      <c r="A60" s="10"/>
      <c r="B60" s="120" t="s">
        <v>97</v>
      </c>
      <c r="C60" s="121" t="s">
        <v>98</v>
      </c>
      <c r="D60" s="121">
        <v>2000</v>
      </c>
      <c r="E60" s="164" t="s">
        <v>99</v>
      </c>
      <c r="F60" s="125">
        <v>1500</v>
      </c>
      <c r="G60" s="152">
        <f t="shared" si="3"/>
        <v>3570000</v>
      </c>
    </row>
    <row r="61" spans="1:7" ht="13.5" customHeight="1" x14ac:dyDescent="0.2">
      <c r="A61" s="5"/>
      <c r="B61" s="38" t="s">
        <v>31</v>
      </c>
      <c r="C61" s="39"/>
      <c r="D61" s="39"/>
      <c r="E61" s="39"/>
      <c r="F61" s="40"/>
      <c r="G61" s="41">
        <f>SUM(G44:G60)</f>
        <v>11440660</v>
      </c>
    </row>
    <row r="62" spans="1:7" ht="12" customHeight="1" x14ac:dyDescent="0.2">
      <c r="A62" s="2"/>
      <c r="B62" s="57"/>
      <c r="C62" s="57"/>
      <c r="D62" s="57"/>
      <c r="E62" s="133"/>
      <c r="F62" s="58"/>
      <c r="G62" s="58"/>
    </row>
    <row r="63" spans="1:7" ht="12" customHeight="1" x14ac:dyDescent="0.2">
      <c r="A63" s="54"/>
      <c r="B63" s="136" t="s">
        <v>32</v>
      </c>
      <c r="C63" s="137"/>
      <c r="D63" s="137"/>
      <c r="E63" s="137"/>
      <c r="F63" s="138"/>
      <c r="G63" s="138"/>
    </row>
    <row r="64" spans="1:7" ht="24" customHeight="1" x14ac:dyDescent="0.2">
      <c r="A64" s="54"/>
      <c r="B64" s="139" t="s">
        <v>33</v>
      </c>
      <c r="C64" s="140" t="s">
        <v>29</v>
      </c>
      <c r="D64" s="140" t="s">
        <v>30</v>
      </c>
      <c r="E64" s="139" t="s">
        <v>17</v>
      </c>
      <c r="F64" s="140" t="s">
        <v>18</v>
      </c>
      <c r="G64" s="139" t="s">
        <v>19</v>
      </c>
    </row>
    <row r="65" spans="1:7" ht="12.75" customHeight="1" x14ac:dyDescent="0.2">
      <c r="A65" s="54"/>
      <c r="B65" s="126" t="s">
        <v>100</v>
      </c>
      <c r="C65" s="127" t="s">
        <v>25</v>
      </c>
      <c r="D65" s="128">
        <v>12</v>
      </c>
      <c r="E65" s="128" t="s">
        <v>101</v>
      </c>
      <c r="F65" s="165">
        <v>25000</v>
      </c>
      <c r="G65" s="166">
        <f>F65*D65</f>
        <v>300000</v>
      </c>
    </row>
    <row r="66" spans="1:7" ht="12.75" customHeight="1" x14ac:dyDescent="0.2">
      <c r="A66" s="54"/>
      <c r="B66" s="126" t="s">
        <v>102</v>
      </c>
      <c r="C66" s="127" t="s">
        <v>103</v>
      </c>
      <c r="D66" s="126">
        <v>3000</v>
      </c>
      <c r="E66" s="128" t="s">
        <v>101</v>
      </c>
      <c r="F66" s="113">
        <v>312</v>
      </c>
      <c r="G66" s="113">
        <f>F66*D66</f>
        <v>936000</v>
      </c>
    </row>
    <row r="67" spans="1:7" ht="13.5" customHeight="1" x14ac:dyDescent="0.2">
      <c r="A67" s="54"/>
      <c r="B67" s="141" t="s">
        <v>34</v>
      </c>
      <c r="C67" s="142"/>
      <c r="D67" s="142"/>
      <c r="E67" s="142"/>
      <c r="F67" s="143"/>
      <c r="G67" s="144">
        <f>SUM(G65:G66)</f>
        <v>1236000</v>
      </c>
    </row>
    <row r="68" spans="1:7" ht="12" customHeight="1" x14ac:dyDescent="0.2">
      <c r="A68" s="2"/>
      <c r="B68" s="134"/>
      <c r="C68" s="134"/>
      <c r="D68" s="134"/>
      <c r="E68" s="134"/>
      <c r="F68" s="135"/>
      <c r="G68" s="135"/>
    </row>
    <row r="69" spans="1:7" ht="12" customHeight="1" x14ac:dyDescent="0.2">
      <c r="A69" s="54"/>
      <c r="B69" s="59" t="s">
        <v>35</v>
      </c>
      <c r="C69" s="60"/>
      <c r="D69" s="60"/>
      <c r="E69" s="60"/>
      <c r="F69" s="60"/>
      <c r="G69" s="61">
        <f>G26+G31+G40+G61+G67</f>
        <v>15460660</v>
      </c>
    </row>
    <row r="70" spans="1:7" ht="12" customHeight="1" x14ac:dyDescent="0.2">
      <c r="A70" s="54"/>
      <c r="B70" s="62" t="s">
        <v>36</v>
      </c>
      <c r="C70" s="43"/>
      <c r="D70" s="43"/>
      <c r="E70" s="43"/>
      <c r="F70" s="43"/>
      <c r="G70" s="63">
        <f>G69*0.05</f>
        <v>773033</v>
      </c>
    </row>
    <row r="71" spans="1:7" ht="12" customHeight="1" x14ac:dyDescent="0.2">
      <c r="A71" s="54"/>
      <c r="B71" s="64" t="s">
        <v>37</v>
      </c>
      <c r="C71" s="42"/>
      <c r="D71" s="42"/>
      <c r="E71" s="42"/>
      <c r="F71" s="42"/>
      <c r="G71" s="65">
        <f>G70+G69</f>
        <v>16233693</v>
      </c>
    </row>
    <row r="72" spans="1:7" ht="12" customHeight="1" x14ac:dyDescent="0.2">
      <c r="A72" s="54"/>
      <c r="B72" s="62" t="s">
        <v>38</v>
      </c>
      <c r="C72" s="43"/>
      <c r="D72" s="43"/>
      <c r="E72" s="43"/>
      <c r="F72" s="43"/>
      <c r="G72" s="63">
        <f>G12</f>
        <v>55216000</v>
      </c>
    </row>
    <row r="73" spans="1:7" ht="12" customHeight="1" x14ac:dyDescent="0.2">
      <c r="A73" s="54"/>
      <c r="B73" s="66" t="s">
        <v>39</v>
      </c>
      <c r="C73" s="67"/>
      <c r="D73" s="67"/>
      <c r="E73" s="67"/>
      <c r="F73" s="67"/>
      <c r="G73" s="68">
        <f>G72-G71</f>
        <v>38982307</v>
      </c>
    </row>
    <row r="74" spans="1:7" ht="12" customHeight="1" x14ac:dyDescent="0.2">
      <c r="A74" s="54"/>
      <c r="B74" s="55" t="s">
        <v>40</v>
      </c>
      <c r="C74" s="56"/>
      <c r="D74" s="56"/>
      <c r="E74" s="56"/>
      <c r="F74" s="56"/>
      <c r="G74" s="51"/>
    </row>
    <row r="75" spans="1:7" ht="12.75" customHeight="1" thickBot="1" x14ac:dyDescent="0.25">
      <c r="A75" s="54"/>
      <c r="B75" s="69"/>
      <c r="C75" s="56"/>
      <c r="D75" s="56"/>
      <c r="E75" s="56"/>
      <c r="F75" s="56"/>
      <c r="G75" s="51"/>
    </row>
    <row r="76" spans="1:7" ht="12" customHeight="1" x14ac:dyDescent="0.2">
      <c r="A76" s="54"/>
      <c r="B76" s="81" t="s">
        <v>41</v>
      </c>
      <c r="C76" s="82"/>
      <c r="D76" s="82"/>
      <c r="E76" s="82"/>
      <c r="F76" s="83"/>
      <c r="G76" s="51"/>
    </row>
    <row r="77" spans="1:7" ht="12" customHeight="1" x14ac:dyDescent="0.2">
      <c r="A77" s="54"/>
      <c r="B77" s="84" t="s">
        <v>42</v>
      </c>
      <c r="C77" s="53"/>
      <c r="D77" s="53"/>
      <c r="E77" s="53"/>
      <c r="F77" s="85"/>
      <c r="G77" s="51"/>
    </row>
    <row r="78" spans="1:7" ht="12" customHeight="1" x14ac:dyDescent="0.2">
      <c r="A78" s="54"/>
      <c r="B78" s="84" t="s">
        <v>43</v>
      </c>
      <c r="C78" s="53"/>
      <c r="D78" s="53"/>
      <c r="E78" s="53"/>
      <c r="F78" s="85"/>
      <c r="G78" s="51"/>
    </row>
    <row r="79" spans="1:7" ht="12" customHeight="1" x14ac:dyDescent="0.2">
      <c r="A79" s="54"/>
      <c r="B79" s="84" t="s">
        <v>44</v>
      </c>
      <c r="C79" s="53"/>
      <c r="D79" s="53"/>
      <c r="E79" s="53"/>
      <c r="F79" s="85"/>
      <c r="G79" s="51"/>
    </row>
    <row r="80" spans="1:7" ht="12" customHeight="1" x14ac:dyDescent="0.2">
      <c r="A80" s="54"/>
      <c r="B80" s="84" t="s">
        <v>45</v>
      </c>
      <c r="C80" s="53"/>
      <c r="D80" s="53"/>
      <c r="E80" s="53"/>
      <c r="F80" s="85"/>
      <c r="G80" s="51"/>
    </row>
    <row r="81" spans="1:7" ht="12" customHeight="1" x14ac:dyDescent="0.2">
      <c r="A81" s="54"/>
      <c r="B81" s="84" t="s">
        <v>46</v>
      </c>
      <c r="C81" s="53"/>
      <c r="D81" s="53"/>
      <c r="E81" s="53"/>
      <c r="F81" s="85"/>
      <c r="G81" s="51"/>
    </row>
    <row r="82" spans="1:7" ht="12.75" customHeight="1" thickBot="1" x14ac:dyDescent="0.25">
      <c r="A82" s="54"/>
      <c r="B82" s="86" t="s">
        <v>47</v>
      </c>
      <c r="C82" s="87"/>
      <c r="D82" s="87"/>
      <c r="E82" s="87"/>
      <c r="F82" s="88"/>
      <c r="G82" s="51"/>
    </row>
    <row r="83" spans="1:7" ht="12.75" customHeight="1" x14ac:dyDescent="0.2">
      <c r="A83" s="54"/>
      <c r="B83" s="79"/>
      <c r="C83" s="53"/>
      <c r="D83" s="53"/>
      <c r="E83" s="53"/>
      <c r="F83" s="53"/>
      <c r="G83" s="51"/>
    </row>
    <row r="84" spans="1:7" ht="15" customHeight="1" thickBot="1" x14ac:dyDescent="0.25">
      <c r="A84" s="54"/>
      <c r="B84" s="171" t="s">
        <v>48</v>
      </c>
      <c r="C84" s="172"/>
      <c r="D84" s="78"/>
      <c r="E84" s="45"/>
      <c r="F84" s="45"/>
      <c r="G84" s="51"/>
    </row>
    <row r="85" spans="1:7" ht="12" customHeight="1" x14ac:dyDescent="0.2">
      <c r="A85" s="54"/>
      <c r="B85" s="71" t="s">
        <v>33</v>
      </c>
      <c r="C85" s="46" t="s">
        <v>49</v>
      </c>
      <c r="D85" s="72" t="s">
        <v>50</v>
      </c>
      <c r="E85" s="45"/>
      <c r="F85" s="45"/>
      <c r="G85" s="51"/>
    </row>
    <row r="86" spans="1:7" ht="12" customHeight="1" x14ac:dyDescent="0.2">
      <c r="A86" s="54"/>
      <c r="B86" s="73" t="s">
        <v>51</v>
      </c>
      <c r="C86" s="47">
        <f>+G26</f>
        <v>1475000</v>
      </c>
      <c r="D86" s="74">
        <f>(C86/C92)</f>
        <v>9.0860409889481089E-2</v>
      </c>
      <c r="E86" s="45"/>
      <c r="F86" s="45"/>
      <c r="G86" s="51"/>
    </row>
    <row r="87" spans="1:7" ht="12" customHeight="1" x14ac:dyDescent="0.2">
      <c r="A87" s="54"/>
      <c r="B87" s="73" t="s">
        <v>52</v>
      </c>
      <c r="C87" s="47">
        <f>+G31</f>
        <v>0</v>
      </c>
      <c r="D87" s="74">
        <f>+C87/C92</f>
        <v>0</v>
      </c>
      <c r="E87" s="45"/>
      <c r="F87" s="45"/>
      <c r="G87" s="51"/>
    </row>
    <row r="88" spans="1:7" ht="12" customHeight="1" x14ac:dyDescent="0.2">
      <c r="A88" s="54"/>
      <c r="B88" s="73" t="s">
        <v>53</v>
      </c>
      <c r="C88" s="47">
        <f>+G40</f>
        <v>1309000</v>
      </c>
      <c r="D88" s="74">
        <f>(C88/C92)</f>
        <v>8.0634763759546271E-2</v>
      </c>
      <c r="E88" s="45"/>
      <c r="F88" s="45"/>
      <c r="G88" s="51"/>
    </row>
    <row r="89" spans="1:7" ht="12" customHeight="1" x14ac:dyDescent="0.2">
      <c r="A89" s="54"/>
      <c r="B89" s="73" t="s">
        <v>28</v>
      </c>
      <c r="C89" s="47">
        <f>+G61</f>
        <v>11440660</v>
      </c>
      <c r="D89" s="74">
        <f>(C89/C92)</f>
        <v>0.70474783525843443</v>
      </c>
      <c r="E89" s="45"/>
      <c r="F89" s="45"/>
      <c r="G89" s="51"/>
    </row>
    <row r="90" spans="1:7" ht="12" customHeight="1" x14ac:dyDescent="0.2">
      <c r="A90" s="54"/>
      <c r="B90" s="73" t="s">
        <v>54</v>
      </c>
      <c r="C90" s="48">
        <f>+G67</f>
        <v>1236000</v>
      </c>
      <c r="D90" s="74">
        <f>(C90/C92)</f>
        <v>7.6137943473490594E-2</v>
      </c>
      <c r="E90" s="50"/>
      <c r="F90" s="50"/>
      <c r="G90" s="51"/>
    </row>
    <row r="91" spans="1:7" ht="12" customHeight="1" x14ac:dyDescent="0.2">
      <c r="A91" s="54"/>
      <c r="B91" s="73" t="s">
        <v>55</v>
      </c>
      <c r="C91" s="48">
        <f>+G70</f>
        <v>773033</v>
      </c>
      <c r="D91" s="74">
        <f>(C91/C92)</f>
        <v>4.7619047619047616E-2</v>
      </c>
      <c r="E91" s="50"/>
      <c r="F91" s="50"/>
      <c r="G91" s="51"/>
    </row>
    <row r="92" spans="1:7" ht="12.75" customHeight="1" thickBot="1" x14ac:dyDescent="0.25">
      <c r="A92" s="54"/>
      <c r="B92" s="75" t="s">
        <v>56</v>
      </c>
      <c r="C92" s="76">
        <f>SUM(C86:C91)</f>
        <v>16233693</v>
      </c>
      <c r="D92" s="77">
        <f>SUM(D86:D91)</f>
        <v>1</v>
      </c>
      <c r="E92" s="50"/>
      <c r="F92" s="50"/>
      <c r="G92" s="51"/>
    </row>
    <row r="93" spans="1:7" ht="12" customHeight="1" x14ac:dyDescent="0.2">
      <c r="A93" s="54"/>
      <c r="B93" s="69"/>
      <c r="C93" s="56"/>
      <c r="D93" s="56"/>
      <c r="E93" s="56"/>
      <c r="F93" s="56"/>
      <c r="G93" s="51"/>
    </row>
    <row r="94" spans="1:7" ht="12.75" customHeight="1" x14ac:dyDescent="0.2">
      <c r="A94" s="54"/>
      <c r="B94" s="70"/>
      <c r="C94" s="56"/>
      <c r="D94" s="56"/>
      <c r="E94" s="56"/>
      <c r="F94" s="56"/>
      <c r="G94" s="51"/>
    </row>
    <row r="95" spans="1:7" ht="12" customHeight="1" thickBot="1" x14ac:dyDescent="0.25">
      <c r="A95" s="44"/>
      <c r="B95" s="90"/>
      <c r="C95" s="91" t="s">
        <v>107</v>
      </c>
      <c r="D95" s="92"/>
      <c r="E95" s="93"/>
      <c r="F95" s="49"/>
      <c r="G95" s="51"/>
    </row>
    <row r="96" spans="1:7" ht="12" customHeight="1" x14ac:dyDescent="0.2">
      <c r="A96" s="54"/>
      <c r="B96" s="94" t="s">
        <v>105</v>
      </c>
      <c r="C96" s="129">
        <v>50000</v>
      </c>
      <c r="D96" s="129">
        <v>60000</v>
      </c>
      <c r="E96" s="130">
        <v>80000</v>
      </c>
      <c r="F96" s="89"/>
      <c r="G96" s="52"/>
    </row>
    <row r="97" spans="1:7" ht="12.75" customHeight="1" thickBot="1" x14ac:dyDescent="0.25">
      <c r="A97" s="54"/>
      <c r="B97" s="75" t="s">
        <v>108</v>
      </c>
      <c r="C97" s="76">
        <f>+G71/C96</f>
        <v>324.67385999999999</v>
      </c>
      <c r="D97" s="76">
        <f>+G71/D96</f>
        <v>270.56155000000001</v>
      </c>
      <c r="E97" s="95">
        <f>+G71/E96</f>
        <v>202.92116250000001</v>
      </c>
      <c r="F97" s="89"/>
      <c r="G97" s="52"/>
    </row>
    <row r="98" spans="1:7" ht="15.5" customHeight="1" x14ac:dyDescent="0.2">
      <c r="A98" s="54"/>
      <c r="B98" s="80" t="s">
        <v>57</v>
      </c>
      <c r="C98" s="53"/>
      <c r="D98" s="53"/>
      <c r="E98" s="53"/>
      <c r="F98" s="53"/>
      <c r="G98" s="53"/>
    </row>
  </sheetData>
  <mergeCells count="8">
    <mergeCell ref="B84:C8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Usuario de Microsoft Office</cp:lastModifiedBy>
  <dcterms:created xsi:type="dcterms:W3CDTF">2020-11-27T12:49:26Z</dcterms:created>
  <dcterms:modified xsi:type="dcterms:W3CDTF">2023-04-04T19:05:20Z</dcterms:modified>
</cp:coreProperties>
</file>