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 PEDRO HADY\Desktop\fichas tecnicas 2023\"/>
    </mc:Choice>
  </mc:AlternateContent>
  <bookViews>
    <workbookView xWindow="0" yWindow="0" windowWidth="20490" windowHeight="7665"/>
  </bookViews>
  <sheets>
    <sheet name="TOMAT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G42" i="1"/>
  <c r="G43" i="1"/>
  <c r="G44" i="1"/>
  <c r="G45" i="1"/>
  <c r="G46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75" i="1" l="1"/>
  <c r="G74" i="1"/>
  <c r="G59" i="1"/>
  <c r="G60" i="1"/>
  <c r="G61" i="1"/>
  <c r="G62" i="1"/>
  <c r="G63" i="1"/>
  <c r="G64" i="1"/>
  <c r="G65" i="1"/>
  <c r="G66" i="1"/>
  <c r="G67" i="1"/>
  <c r="G68" i="1"/>
  <c r="G69" i="1"/>
  <c r="G58" i="1"/>
  <c r="D52" i="1"/>
  <c r="G52" i="1" s="1"/>
  <c r="D51" i="1"/>
  <c r="G40" i="1"/>
  <c r="G47" i="1" s="1"/>
  <c r="G21" i="1"/>
  <c r="G36" i="1" s="1"/>
  <c r="G12" i="1"/>
  <c r="G70" i="1" l="1"/>
  <c r="G76" i="1"/>
  <c r="C99" i="1" s="1"/>
  <c r="G51" i="1"/>
  <c r="G53" i="1" s="1"/>
  <c r="C96" i="1"/>
  <c r="G81" i="1"/>
  <c r="C95" i="1" l="1"/>
  <c r="C98" i="1"/>
  <c r="C97" i="1"/>
  <c r="G78" i="1" l="1"/>
  <c r="G79" i="1" s="1"/>
  <c r="G80" i="1" l="1"/>
  <c r="D106" i="1" s="1"/>
  <c r="C100" i="1"/>
  <c r="E106" i="1" l="1"/>
  <c r="C106" i="1"/>
  <c r="G82" i="1"/>
  <c r="C101" i="1"/>
  <c r="D98" i="1" l="1"/>
  <c r="D99" i="1"/>
  <c r="D97" i="1"/>
  <c r="D95" i="1"/>
  <c r="D100" i="1"/>
  <c r="D101" i="1" l="1"/>
</calcChain>
</file>

<file path=xl/sharedStrings.xml><?xml version="1.0" encoding="utf-8"?>
<sst xmlns="http://schemas.openxmlformats.org/spreadsheetml/2006/main" count="202" uniqueCount="117">
  <si>
    <t>RUBRO O CULTIVO</t>
  </si>
  <si>
    <t>TOMATE</t>
  </si>
  <si>
    <t>RENDIMIENTO (Kg/Há.)</t>
  </si>
  <si>
    <t>VARIEDAD</t>
  </si>
  <si>
    <t>PRIMARED</t>
  </si>
  <si>
    <t>FECHA ESTIMADA  PRECIO VENTA</t>
  </si>
  <si>
    <t>NIVEL TECNOLÓGICO</t>
  </si>
  <si>
    <t>MEDIANO</t>
  </si>
  <si>
    <t>PRECIO ESPERADO ($/Kg)</t>
  </si>
  <si>
    <t>REGIÓN</t>
  </si>
  <si>
    <t>ÑUBLE</t>
  </si>
  <si>
    <t>INGRESO ESPERADO, con IVA ($)</t>
  </si>
  <si>
    <t>AGENCIA DE ÁREA</t>
  </si>
  <si>
    <t>QUIRIHUE</t>
  </si>
  <si>
    <t>DESTINO PRODUCCION</t>
  </si>
  <si>
    <t>CONS INTERNO PREDIO Y VECINOS</t>
  </si>
  <si>
    <t>COMUNA/LOCALIDAD</t>
  </si>
  <si>
    <t>TODOS</t>
  </si>
  <si>
    <t>FECHA DE COSECHA</t>
  </si>
  <si>
    <t>FECHA PRECIO INSUMOS</t>
  </si>
  <si>
    <t>CONTINGENCIA</t>
  </si>
  <si>
    <t>HELADAS-SEQUÍA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</si>
  <si>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</si>
  <si>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</si>
  <si>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</si>
  <si>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</si>
  <si>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</si>
  <si>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</si>
  <si>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</si>
  <si>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</si>
  <si>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Aradura</t>
  </si>
  <si>
    <t>JH</t>
  </si>
  <si>
    <t>Septiembre</t>
  </si>
  <si>
    <t>Rastraje 1</t>
  </si>
  <si>
    <t>Cruza</t>
  </si>
  <si>
    <t>Octubre</t>
  </si>
  <si>
    <t>Rastraje 2</t>
  </si>
  <si>
    <t>Surcadura</t>
  </si>
  <si>
    <t>A. Fertilizante</t>
  </si>
  <si>
    <t>Plantación</t>
  </si>
  <si>
    <t>Acequiadura</t>
  </si>
  <si>
    <t>Diciembre</t>
  </si>
  <si>
    <t>A. Herbicida</t>
  </si>
  <si>
    <t>A. Nitrógeno</t>
  </si>
  <si>
    <t>Aporca</t>
  </si>
  <si>
    <t>A. Fungicida</t>
  </si>
  <si>
    <t>A. Insecticida</t>
  </si>
  <si>
    <t>Enero</t>
  </si>
  <si>
    <t>Riego</t>
  </si>
  <si>
    <t>Octubre-Febrero</t>
  </si>
  <si>
    <t>Cosecha</t>
  </si>
  <si>
    <t>Febrero</t>
  </si>
  <si>
    <t>Subtotal Jornadas Hombre</t>
  </si>
  <si>
    <t>JORNADAS ANIMAL</t>
  </si>
  <si>
    <t>JA</t>
  </si>
  <si>
    <t>Subtotal Jornadas Animal</t>
  </si>
  <si>
    <t>MAQUINARIA</t>
  </si>
  <si>
    <t>JM</t>
  </si>
  <si>
    <t>Rastrajes</t>
  </si>
  <si>
    <t>Subtotal Costo Maquinaria</t>
  </si>
  <si>
    <t>INSUMOS</t>
  </si>
  <si>
    <t>Insumos</t>
  </si>
  <si>
    <t>Unidad (Kg/l/u)</t>
  </si>
  <si>
    <t>Cantidad (Kg/l/u)</t>
  </si>
  <si>
    <t>SEMILLAS</t>
  </si>
  <si>
    <t>Tomates</t>
  </si>
  <si>
    <t>Mix 2,5</t>
  </si>
  <si>
    <t>Agosto</t>
  </si>
  <si>
    <t>FERTILIZANTES</t>
  </si>
  <si>
    <t>Fosfato Diamónico</t>
  </si>
  <si>
    <t>Kg</t>
  </si>
  <si>
    <t>Urea</t>
  </si>
  <si>
    <t>Sulfato de Potasio</t>
  </si>
  <si>
    <t>Noviembre</t>
  </si>
  <si>
    <t>Sulpomag</t>
  </si>
  <si>
    <t>Nitrato de Calcio</t>
  </si>
  <si>
    <t xml:space="preserve">Un </t>
  </si>
  <si>
    <t>FUNGICIDAS</t>
  </si>
  <si>
    <t>Metalaxil</t>
  </si>
  <si>
    <t>Fitogar K</t>
  </si>
  <si>
    <t>L</t>
  </si>
  <si>
    <t>OTROS</t>
  </si>
  <si>
    <t>Confección de Plantas</t>
  </si>
  <si>
    <t xml:space="preserve">Unidad  </t>
  </si>
  <si>
    <t>Subtotal Insumos</t>
  </si>
  <si>
    <t>Item</t>
  </si>
  <si>
    <t>Traslados internos</t>
  </si>
  <si>
    <t>Septiembre-Febrero</t>
  </si>
  <si>
    <t>Cajones torito 18 Kg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</si>
  <si>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</si>
  <si>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</si>
  <si>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</si>
  <si>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</si>
  <si>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</si>
  <si>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</si>
  <si>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</si>
  <si>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</si>
  <si>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</si>
  <si>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</si>
  <si>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</si>
  <si>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</si>
  <si>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</si>
  <si>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</si>
  <si>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</si>
  <si>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</si>
  <si>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</si>
  <si>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</si>
  <si>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</si>
  <si>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</si>
  <si>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</si>
  <si>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</si>
  <si>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</si>
  <si>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</si>
  <si>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</si>
  <si>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</si>
  <si>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</si>
  <si>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ENERO -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</si>
</sst>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$&quot;* #,##0_ ;_ &quot;$&quot;* \-#,##0_ ;_ &quot;$&quot;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9"/>
      <color indexed="8"/>
      <name val="Helvetica Neue"/>
      <family val="2"/>
      <scheme val="minor"/>
    </font>
    <font>
      <b/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164" fontId="18" fillId="0" borderId="0" applyFont="0" applyFill="0" applyBorder="0" applyAlignment="0" applyProtection="0"/>
    <xf numFmtId="0" fontId="21" fillId="0" borderId="22"/>
  </cellStyleXfs>
  <cellXfs count="15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3" fillId="3" borderId="15" xfId="0" applyNumberFormat="1" applyFont="1" applyFill="1" applyBorder="1" applyAlignment="1">
      <alignment vertical="center"/>
    </xf>
    <xf numFmtId="0" fontId="19" fillId="10" borderId="56" xfId="0" applyFont="1" applyFill="1" applyBorder="1" applyAlignment="1">
      <alignment horizontal="right" wrapText="1"/>
    </xf>
    <xf numFmtId="0" fontId="19" fillId="10" borderId="56" xfId="0" applyFont="1" applyFill="1" applyBorder="1" applyAlignment="1">
      <alignment horizontal="right"/>
    </xf>
    <xf numFmtId="17" fontId="19" fillId="0" borderId="56" xfId="0" applyNumberFormat="1" applyFont="1" applyBorder="1" applyAlignment="1">
      <alignment horizontal="right"/>
    </xf>
    <xf numFmtId="3" fontId="19" fillId="10" borderId="56" xfId="0" applyNumberFormat="1" applyFont="1" applyFill="1" applyBorder="1" applyAlignment="1">
      <alignment horizontal="right"/>
    </xf>
    <xf numFmtId="17" fontId="19" fillId="10" borderId="56" xfId="0" applyNumberFormat="1" applyFont="1" applyFill="1" applyBorder="1" applyAlignment="1">
      <alignment horizontal="right"/>
    </xf>
    <xf numFmtId="0" fontId="19" fillId="0" borderId="56" xfId="0" applyFont="1" applyBorder="1" applyAlignment="1">
      <alignment horizontal="right"/>
    </xf>
    <xf numFmtId="0" fontId="20" fillId="0" borderId="56" xfId="0" applyFont="1" applyBorder="1" applyAlignment="1">
      <alignment horizontal="left" vertical="center" wrapText="1"/>
    </xf>
    <xf numFmtId="0" fontId="20" fillId="0" borderId="56" xfId="0" applyFont="1" applyBorder="1" applyAlignment="1">
      <alignment horizontal="center"/>
    </xf>
    <xf numFmtId="3" fontId="20" fillId="0" borderId="56" xfId="1" applyNumberFormat="1" applyFont="1" applyBorder="1" applyAlignment="1">
      <alignment horizontal="center"/>
    </xf>
    <xf numFmtId="3" fontId="20" fillId="0" borderId="56" xfId="0" applyNumberFormat="1" applyFont="1" applyBorder="1"/>
    <xf numFmtId="0" fontId="20" fillId="0" borderId="56" xfId="0" applyFont="1" applyFill="1" applyBorder="1"/>
    <xf numFmtId="0" fontId="19" fillId="0" borderId="56" xfId="0" applyFont="1" applyBorder="1" applyAlignment="1">
      <alignment horizontal="left"/>
    </xf>
    <xf numFmtId="0" fontId="19" fillId="0" borderId="56" xfId="0" applyFont="1" applyBorder="1" applyAlignment="1">
      <alignment horizontal="center"/>
    </xf>
    <xf numFmtId="0" fontId="22" fillId="0" borderId="56" xfId="2" applyFont="1" applyBorder="1" applyAlignment="1">
      <alignment horizontal="left"/>
    </xf>
    <xf numFmtId="0" fontId="22" fillId="0" borderId="56" xfId="2" applyFont="1" applyBorder="1" applyAlignment="1">
      <alignment horizontal="center"/>
    </xf>
    <xf numFmtId="3" fontId="22" fillId="0" borderId="56" xfId="2" applyNumberFormat="1" applyFont="1" applyBorder="1" applyAlignment="1">
      <alignment horizontal="right"/>
    </xf>
    <xf numFmtId="3" fontId="20" fillId="0" borderId="56" xfId="2" applyNumberFormat="1" applyFont="1" applyBorder="1" applyAlignment="1">
      <alignment horizontal="right"/>
    </xf>
    <xf numFmtId="0" fontId="23" fillId="0" borderId="56" xfId="0" applyFont="1" applyBorder="1"/>
    <xf numFmtId="0" fontId="19" fillId="0" borderId="56" xfId="0" applyFont="1" applyBorder="1" applyAlignment="1">
      <alignment vertical="center"/>
    </xf>
    <xf numFmtId="3" fontId="19" fillId="0" borderId="56" xfId="0" applyNumberFormat="1" applyFont="1" applyBorder="1"/>
    <xf numFmtId="3" fontId="20" fillId="10" borderId="56" xfId="0" applyNumberFormat="1" applyFont="1" applyFill="1" applyBorder="1"/>
    <xf numFmtId="0" fontId="20" fillId="0" borderId="56" xfId="0" applyFont="1" applyBorder="1"/>
    <xf numFmtId="0" fontId="20" fillId="0" borderId="56" xfId="0" applyFont="1" applyBorder="1" applyAlignment="1">
      <alignment wrapText="1"/>
    </xf>
    <xf numFmtId="165" fontId="20" fillId="0" borderId="56" xfId="0" applyNumberFormat="1" applyFont="1" applyBorder="1" applyAlignment="1">
      <alignment horizontal="center"/>
    </xf>
    <xf numFmtId="3" fontId="20" fillId="10" borderId="56" xfId="1" applyNumberFormat="1" applyFont="1" applyFill="1" applyBorder="1" applyAlignment="1"/>
    <xf numFmtId="3" fontId="19" fillId="0" borderId="56" xfId="1" applyNumberFormat="1" applyFont="1" applyBorder="1"/>
    <xf numFmtId="3" fontId="8" fillId="3" borderId="6" xfId="0" applyNumberFormat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3">
    <cellStyle name="Moneda [0]" xfId="1" builtinId="7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7"/>
  <sheetViews>
    <sheetView showGridLines="0" tabSelected="1" topLeftCell="B4" zoomScale="130" zoomScaleNormal="130" workbookViewId="0">
      <selection activeCell="K10" sqref="K10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30.8554687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3" t="s">
        <v>1</v>
      </c>
      <c r="D9" s="7"/>
      <c r="E9" s="144" t="s">
        <v>2</v>
      </c>
      <c r="F9" s="145"/>
      <c r="G9" s="116">
        <v>36500</v>
      </c>
    </row>
    <row r="10" spans="1:7" ht="38.25" customHeight="1">
      <c r="A10" s="5"/>
      <c r="B10" s="8" t="s">
        <v>3</v>
      </c>
      <c r="C10" s="114" t="s">
        <v>4</v>
      </c>
      <c r="D10" s="9"/>
      <c r="E10" s="142" t="s">
        <v>5</v>
      </c>
      <c r="F10" s="143"/>
      <c r="G10" s="117" t="s">
        <v>116</v>
      </c>
    </row>
    <row r="11" spans="1:7" ht="18" customHeight="1">
      <c r="A11" s="5"/>
      <c r="B11" s="8" t="s">
        <v>6</v>
      </c>
      <c r="C11" s="114" t="s">
        <v>7</v>
      </c>
      <c r="D11" s="9"/>
      <c r="E11" s="142" t="s">
        <v>8</v>
      </c>
      <c r="F11" s="143"/>
      <c r="G11" s="116">
        <v>500</v>
      </c>
    </row>
    <row r="12" spans="1:7" ht="11.25" customHeight="1">
      <c r="A12" s="5"/>
      <c r="B12" s="8" t="s">
        <v>9</v>
      </c>
      <c r="C12" s="114" t="s">
        <v>10</v>
      </c>
      <c r="D12" s="9"/>
      <c r="E12" s="10" t="s">
        <v>11</v>
      </c>
      <c r="F12" s="11"/>
      <c r="G12" s="116">
        <f>G9*G11</f>
        <v>18250000</v>
      </c>
    </row>
    <row r="13" spans="1:7" ht="11.25" customHeight="1">
      <c r="A13" s="5"/>
      <c r="B13" s="8" t="s">
        <v>12</v>
      </c>
      <c r="C13" s="114" t="s">
        <v>13</v>
      </c>
      <c r="D13" s="9"/>
      <c r="E13" s="142" t="s">
        <v>14</v>
      </c>
      <c r="F13" s="143"/>
      <c r="G13" s="114" t="s">
        <v>15</v>
      </c>
    </row>
    <row r="14" spans="1:7" ht="13.5" customHeight="1">
      <c r="A14" s="5"/>
      <c r="B14" s="8" t="s">
        <v>16</v>
      </c>
      <c r="C14" s="114" t="s">
        <v>17</v>
      </c>
      <c r="D14" s="9"/>
      <c r="E14" s="142" t="s">
        <v>18</v>
      </c>
      <c r="F14" s="143"/>
      <c r="G14" s="117" t="s">
        <v>116</v>
      </c>
    </row>
    <row r="15" spans="1:7" ht="25.5" customHeight="1">
      <c r="A15" s="5"/>
      <c r="B15" s="8" t="s">
        <v>19</v>
      </c>
      <c r="C15" s="115">
        <v>44986</v>
      </c>
      <c r="D15" s="9"/>
      <c r="E15" s="146" t="s">
        <v>20</v>
      </c>
      <c r="F15" s="147"/>
      <c r="G15" s="118" t="s">
        <v>21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48" t="s">
        <v>22</v>
      </c>
      <c r="C17" s="149"/>
      <c r="D17" s="149"/>
      <c r="E17" s="149"/>
      <c r="F17" s="149"/>
      <c r="G17" s="149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23</v>
      </c>
      <c r="C19" s="22"/>
      <c r="D19" s="23"/>
      <c r="E19" s="23"/>
      <c r="F19" s="23"/>
      <c r="G19" s="23"/>
    </row>
    <row r="20" spans="1:7" ht="24" customHeight="1">
      <c r="A20" s="17"/>
      <c r="B20" s="24" t="s">
        <v>24</v>
      </c>
      <c r="C20" s="24" t="s">
        <v>25</v>
      </c>
      <c r="D20" s="24" t="s">
        <v>26</v>
      </c>
      <c r="E20" s="24" t="s">
        <v>27</v>
      </c>
      <c r="F20" s="24" t="s">
        <v>28</v>
      </c>
      <c r="G20" s="24" t="s">
        <v>29</v>
      </c>
    </row>
    <row r="21" spans="1:7" ht="12.75" customHeight="1">
      <c r="A21" s="17"/>
      <c r="B21" s="119" t="s">
        <v>30</v>
      </c>
      <c r="C21" s="120" t="s">
        <v>31</v>
      </c>
      <c r="D21" s="120">
        <v>3</v>
      </c>
      <c r="E21" s="120" t="s">
        <v>32</v>
      </c>
      <c r="F21" s="121">
        <v>25000</v>
      </c>
      <c r="G21" s="122">
        <f t="shared" ref="G21:G35" si="0">F21*D21</f>
        <v>75000</v>
      </c>
    </row>
    <row r="22" spans="1:7" ht="12.75" customHeight="1">
      <c r="A22" s="17"/>
      <c r="B22" s="123" t="s">
        <v>33</v>
      </c>
      <c r="C22" s="120" t="s">
        <v>31</v>
      </c>
      <c r="D22" s="120">
        <v>1</v>
      </c>
      <c r="E22" s="120" t="s">
        <v>32</v>
      </c>
      <c r="F22" s="121">
        <v>25000</v>
      </c>
      <c r="G22" s="122">
        <f t="shared" si="0"/>
        <v>25000</v>
      </c>
    </row>
    <row r="23" spans="1:7" ht="12.75" customHeight="1">
      <c r="A23" s="17"/>
      <c r="B23" s="124" t="s">
        <v>34</v>
      </c>
      <c r="C23" s="120" t="s">
        <v>31</v>
      </c>
      <c r="D23" s="120">
        <v>3</v>
      </c>
      <c r="E23" s="120" t="s">
        <v>35</v>
      </c>
      <c r="F23" s="121">
        <v>25000</v>
      </c>
      <c r="G23" s="122">
        <f t="shared" si="0"/>
        <v>75000</v>
      </c>
    </row>
    <row r="24" spans="1:7" ht="12.75" customHeight="1">
      <c r="A24" s="17"/>
      <c r="B24" s="124" t="s">
        <v>36</v>
      </c>
      <c r="C24" s="120" t="s">
        <v>31</v>
      </c>
      <c r="D24" s="125">
        <v>1</v>
      </c>
      <c r="E24" s="120" t="s">
        <v>35</v>
      </c>
      <c r="F24" s="121">
        <v>25000</v>
      </c>
      <c r="G24" s="122">
        <f t="shared" si="0"/>
        <v>25000</v>
      </c>
    </row>
    <row r="25" spans="1:7" ht="12.75" customHeight="1">
      <c r="A25" s="17"/>
      <c r="B25" s="124" t="s">
        <v>37</v>
      </c>
      <c r="C25" s="120" t="s">
        <v>31</v>
      </c>
      <c r="D25" s="125">
        <v>1</v>
      </c>
      <c r="E25" s="120" t="s">
        <v>35</v>
      </c>
      <c r="F25" s="121">
        <v>25000</v>
      </c>
      <c r="G25" s="122">
        <f t="shared" si="0"/>
        <v>25000</v>
      </c>
    </row>
    <row r="26" spans="1:7" ht="12.75" customHeight="1">
      <c r="A26" s="17"/>
      <c r="B26" s="124" t="s">
        <v>38</v>
      </c>
      <c r="C26" s="120" t="s">
        <v>31</v>
      </c>
      <c r="D26" s="125">
        <v>1</v>
      </c>
      <c r="E26" s="120" t="s">
        <v>35</v>
      </c>
      <c r="F26" s="121">
        <v>25000</v>
      </c>
      <c r="G26" s="122">
        <f t="shared" si="0"/>
        <v>25000</v>
      </c>
    </row>
    <row r="27" spans="1:7" ht="12.75" customHeight="1">
      <c r="A27" s="17"/>
      <c r="B27" s="124" t="s">
        <v>39</v>
      </c>
      <c r="C27" s="120" t="s">
        <v>31</v>
      </c>
      <c r="D27" s="125">
        <v>10</v>
      </c>
      <c r="E27" s="125" t="s">
        <v>35</v>
      </c>
      <c r="F27" s="121">
        <v>25000</v>
      </c>
      <c r="G27" s="122">
        <f t="shared" si="0"/>
        <v>250000</v>
      </c>
    </row>
    <row r="28" spans="1:7" ht="12.75" customHeight="1">
      <c r="A28" s="17"/>
      <c r="B28" s="124" t="s">
        <v>40</v>
      </c>
      <c r="C28" s="120" t="s">
        <v>31</v>
      </c>
      <c r="D28" s="125">
        <v>0.7</v>
      </c>
      <c r="E28" s="120" t="s">
        <v>41</v>
      </c>
      <c r="F28" s="121">
        <v>25000</v>
      </c>
      <c r="G28" s="122">
        <f t="shared" si="0"/>
        <v>17500</v>
      </c>
    </row>
    <row r="29" spans="1:7" ht="12.75" customHeight="1">
      <c r="A29" s="17"/>
      <c r="B29" s="124" t="s">
        <v>42</v>
      </c>
      <c r="C29" s="120" t="s">
        <v>31</v>
      </c>
      <c r="D29" s="125">
        <v>2</v>
      </c>
      <c r="E29" s="120" t="s">
        <v>41</v>
      </c>
      <c r="F29" s="121">
        <v>25000</v>
      </c>
      <c r="G29" s="122">
        <f t="shared" si="0"/>
        <v>50000</v>
      </c>
    </row>
    <row r="30" spans="1:7" ht="12.75" customHeight="1">
      <c r="A30" s="17"/>
      <c r="B30" s="124" t="s">
        <v>43</v>
      </c>
      <c r="C30" s="120" t="s">
        <v>31</v>
      </c>
      <c r="D30" s="125">
        <v>0.5</v>
      </c>
      <c r="E30" s="125" t="s">
        <v>41</v>
      </c>
      <c r="F30" s="121">
        <v>25000</v>
      </c>
      <c r="G30" s="122">
        <f t="shared" si="0"/>
        <v>12500</v>
      </c>
    </row>
    <row r="31" spans="1:7" ht="12.75" customHeight="1">
      <c r="A31" s="17"/>
      <c r="B31" s="124" t="s">
        <v>44</v>
      </c>
      <c r="C31" s="120" t="s">
        <v>31</v>
      </c>
      <c r="D31" s="125">
        <v>1</v>
      </c>
      <c r="E31" s="125" t="s">
        <v>41</v>
      </c>
      <c r="F31" s="121">
        <v>25000</v>
      </c>
      <c r="G31" s="122">
        <f t="shared" si="0"/>
        <v>25000</v>
      </c>
    </row>
    <row r="32" spans="1:7" ht="12.75" customHeight="1">
      <c r="A32" s="17"/>
      <c r="B32" s="124" t="s">
        <v>45</v>
      </c>
      <c r="C32" s="120" t="s">
        <v>31</v>
      </c>
      <c r="D32" s="125">
        <v>1</v>
      </c>
      <c r="E32" s="125" t="s">
        <v>41</v>
      </c>
      <c r="F32" s="121">
        <v>25000</v>
      </c>
      <c r="G32" s="122">
        <f t="shared" si="0"/>
        <v>25000</v>
      </c>
    </row>
    <row r="33" spans="1:7" ht="12.75" customHeight="1">
      <c r="A33" s="17"/>
      <c r="B33" s="124" t="s">
        <v>46</v>
      </c>
      <c r="C33" s="120" t="s">
        <v>31</v>
      </c>
      <c r="D33" s="125">
        <v>1</v>
      </c>
      <c r="E33" s="125" t="s">
        <v>47</v>
      </c>
      <c r="F33" s="121">
        <v>25000</v>
      </c>
      <c r="G33" s="122">
        <f t="shared" si="0"/>
        <v>25000</v>
      </c>
    </row>
    <row r="34" spans="1:7" ht="12.75" customHeight="1">
      <c r="A34" s="17"/>
      <c r="B34" s="124" t="s">
        <v>48</v>
      </c>
      <c r="C34" s="120" t="s">
        <v>31</v>
      </c>
      <c r="D34" s="125">
        <v>6</v>
      </c>
      <c r="E34" s="125" t="s">
        <v>49</v>
      </c>
      <c r="F34" s="121">
        <v>25000</v>
      </c>
      <c r="G34" s="122">
        <f t="shared" si="0"/>
        <v>150000</v>
      </c>
    </row>
    <row r="35" spans="1:7" ht="12.75" customHeight="1">
      <c r="A35" s="17"/>
      <c r="B35" s="124" t="s">
        <v>50</v>
      </c>
      <c r="C35" s="120" t="s">
        <v>31</v>
      </c>
      <c r="D35" s="125">
        <v>100</v>
      </c>
      <c r="E35" s="125" t="s">
        <v>51</v>
      </c>
      <c r="F35" s="121">
        <v>25000</v>
      </c>
      <c r="G35" s="122">
        <f t="shared" si="0"/>
        <v>2500000</v>
      </c>
    </row>
    <row r="36" spans="1:7" ht="12.75" customHeight="1">
      <c r="A36" s="17"/>
      <c r="B36" s="25" t="s">
        <v>52</v>
      </c>
      <c r="C36" s="26"/>
      <c r="D36" s="26"/>
      <c r="E36" s="26"/>
      <c r="F36" s="27"/>
      <c r="G36" s="139">
        <f>SUM(G21:G35)</f>
        <v>3305000</v>
      </c>
    </row>
    <row r="37" spans="1:7" ht="12" customHeight="1">
      <c r="A37" s="2"/>
      <c r="B37" s="18"/>
      <c r="C37" s="20"/>
      <c r="D37" s="20"/>
      <c r="E37" s="20"/>
      <c r="F37" s="28"/>
      <c r="G37" s="28"/>
    </row>
    <row r="38" spans="1:7" ht="12" customHeight="1">
      <c r="A38" s="5"/>
      <c r="B38" s="29" t="s">
        <v>53</v>
      </c>
      <c r="C38" s="30"/>
      <c r="D38" s="31"/>
      <c r="E38" s="31"/>
      <c r="F38" s="32"/>
      <c r="G38" s="32"/>
    </row>
    <row r="39" spans="1:7" ht="24" customHeight="1">
      <c r="A39" s="5"/>
      <c r="B39" s="33" t="s">
        <v>24</v>
      </c>
      <c r="C39" s="34" t="s">
        <v>25</v>
      </c>
      <c r="D39" s="34" t="s">
        <v>26</v>
      </c>
      <c r="E39" s="33" t="s">
        <v>27</v>
      </c>
      <c r="F39" s="34" t="s">
        <v>28</v>
      </c>
      <c r="G39" s="33" t="s">
        <v>29</v>
      </c>
    </row>
    <row r="40" spans="1:7" ht="12" customHeight="1">
      <c r="A40" s="5"/>
      <c r="B40" s="119" t="s">
        <v>30</v>
      </c>
      <c r="C40" s="120" t="s">
        <v>54</v>
      </c>
      <c r="D40" s="120">
        <v>3</v>
      </c>
      <c r="E40" s="120" t="s">
        <v>32</v>
      </c>
      <c r="F40" s="121">
        <v>20000</v>
      </c>
      <c r="G40" s="122">
        <f t="shared" ref="G40:G46" si="1">F40*D40</f>
        <v>60000</v>
      </c>
    </row>
    <row r="41" spans="1:7" ht="12" customHeight="1">
      <c r="A41" s="5"/>
      <c r="B41" s="123" t="s">
        <v>33</v>
      </c>
      <c r="C41" s="120" t="s">
        <v>54</v>
      </c>
      <c r="D41" s="120">
        <v>1</v>
      </c>
      <c r="E41" s="120" t="s">
        <v>32</v>
      </c>
      <c r="F41" s="121">
        <v>20000</v>
      </c>
      <c r="G41" s="122">
        <f t="shared" si="1"/>
        <v>20000</v>
      </c>
    </row>
    <row r="42" spans="1:7" ht="12" customHeight="1">
      <c r="A42" s="5"/>
      <c r="B42" s="124" t="s">
        <v>34</v>
      </c>
      <c r="C42" s="120" t="s">
        <v>54</v>
      </c>
      <c r="D42" s="120">
        <v>3</v>
      </c>
      <c r="E42" s="120" t="s">
        <v>35</v>
      </c>
      <c r="F42" s="121">
        <v>15000</v>
      </c>
      <c r="G42" s="122">
        <f t="shared" si="1"/>
        <v>45000</v>
      </c>
    </row>
    <row r="43" spans="1:7" ht="12" customHeight="1">
      <c r="A43" s="5"/>
      <c r="B43" s="124" t="s">
        <v>36</v>
      </c>
      <c r="C43" s="125" t="s">
        <v>54</v>
      </c>
      <c r="D43" s="125">
        <v>1</v>
      </c>
      <c r="E43" s="120" t="s">
        <v>35</v>
      </c>
      <c r="F43" s="121">
        <v>30000</v>
      </c>
      <c r="G43" s="122">
        <f t="shared" si="1"/>
        <v>30000</v>
      </c>
    </row>
    <row r="44" spans="1:7" ht="12" customHeight="1">
      <c r="A44" s="5"/>
      <c r="B44" s="124" t="s">
        <v>37</v>
      </c>
      <c r="C44" s="125" t="s">
        <v>54</v>
      </c>
      <c r="D44" s="125">
        <v>1</v>
      </c>
      <c r="E44" s="120" t="s">
        <v>35</v>
      </c>
      <c r="F44" s="121">
        <v>20000</v>
      </c>
      <c r="G44" s="122">
        <f t="shared" si="1"/>
        <v>20000</v>
      </c>
    </row>
    <row r="45" spans="1:7" ht="12" customHeight="1">
      <c r="A45" s="5"/>
      <c r="B45" s="124" t="s">
        <v>40</v>
      </c>
      <c r="C45" s="125" t="s">
        <v>54</v>
      </c>
      <c r="D45" s="125">
        <v>0.5</v>
      </c>
      <c r="E45" s="120" t="s">
        <v>41</v>
      </c>
      <c r="F45" s="121">
        <v>20000</v>
      </c>
      <c r="G45" s="122">
        <f t="shared" si="1"/>
        <v>10000</v>
      </c>
    </row>
    <row r="46" spans="1:7" ht="12" customHeight="1">
      <c r="A46" s="5"/>
      <c r="B46" s="124" t="s">
        <v>44</v>
      </c>
      <c r="C46" s="125" t="s">
        <v>54</v>
      </c>
      <c r="D46" s="125">
        <v>1</v>
      </c>
      <c r="E46" s="125" t="s">
        <v>41</v>
      </c>
      <c r="F46" s="121">
        <v>20000</v>
      </c>
      <c r="G46" s="122">
        <f t="shared" si="1"/>
        <v>20000</v>
      </c>
    </row>
    <row r="47" spans="1:7" ht="12" customHeight="1">
      <c r="A47" s="5"/>
      <c r="B47" s="35" t="s">
        <v>55</v>
      </c>
      <c r="C47" s="36"/>
      <c r="D47" s="36"/>
      <c r="E47" s="36"/>
      <c r="F47" s="37"/>
      <c r="G47" s="112">
        <f>SUM(G40:G46)</f>
        <v>205000</v>
      </c>
    </row>
    <row r="48" spans="1:7" ht="12" customHeight="1">
      <c r="A48" s="2"/>
      <c r="B48" s="38"/>
      <c r="C48" s="39"/>
      <c r="D48" s="39"/>
      <c r="E48" s="39"/>
      <c r="F48" s="40"/>
      <c r="G48" s="40"/>
    </row>
    <row r="49" spans="1:11" ht="12" customHeight="1">
      <c r="A49" s="5"/>
      <c r="B49" s="29" t="s">
        <v>56</v>
      </c>
      <c r="C49" s="30"/>
      <c r="D49" s="31"/>
      <c r="E49" s="31"/>
      <c r="F49" s="32"/>
      <c r="G49" s="32"/>
    </row>
    <row r="50" spans="1:11" ht="24" customHeight="1">
      <c r="A50" s="5"/>
      <c r="B50" s="41" t="s">
        <v>24</v>
      </c>
      <c r="C50" s="41" t="s">
        <v>25</v>
      </c>
      <c r="D50" s="41" t="s">
        <v>26</v>
      </c>
      <c r="E50" s="41" t="s">
        <v>27</v>
      </c>
      <c r="F50" s="42" t="s">
        <v>28</v>
      </c>
      <c r="G50" s="41" t="s">
        <v>29</v>
      </c>
    </row>
    <row r="51" spans="1:11" ht="12.75" customHeight="1">
      <c r="A51" s="17"/>
      <c r="B51" s="126" t="s">
        <v>30</v>
      </c>
      <c r="C51" s="127" t="s">
        <v>57</v>
      </c>
      <c r="D51" s="127">
        <f>+(1/8)</f>
        <v>0.125</v>
      </c>
      <c r="E51" s="127" t="s">
        <v>32</v>
      </c>
      <c r="F51" s="128">
        <v>200000</v>
      </c>
      <c r="G51" s="129">
        <f>(D51*F51)*1.19</f>
        <v>29750</v>
      </c>
    </row>
    <row r="52" spans="1:11" ht="12.75" customHeight="1">
      <c r="A52" s="17"/>
      <c r="B52" s="126" t="s">
        <v>58</v>
      </c>
      <c r="C52" s="127" t="s">
        <v>57</v>
      </c>
      <c r="D52" s="127">
        <f>+(1/8)</f>
        <v>0.125</v>
      </c>
      <c r="E52" s="127" t="s">
        <v>32</v>
      </c>
      <c r="F52" s="128">
        <v>200000</v>
      </c>
      <c r="G52" s="129">
        <f>(D52*F52)*1.19</f>
        <v>29750</v>
      </c>
    </row>
    <row r="53" spans="1:11" ht="12.75" customHeight="1">
      <c r="A53" s="5"/>
      <c r="B53" s="43" t="s">
        <v>59</v>
      </c>
      <c r="C53" s="44"/>
      <c r="D53" s="44"/>
      <c r="E53" s="44"/>
      <c r="F53" s="45"/>
      <c r="G53" s="49">
        <f>SUM(G51:G52)</f>
        <v>59500</v>
      </c>
    </row>
    <row r="54" spans="1:11" ht="12" customHeight="1">
      <c r="A54" s="2"/>
      <c r="B54" s="38"/>
      <c r="C54" s="39"/>
      <c r="D54" s="39"/>
      <c r="E54" s="39"/>
      <c r="F54" s="40"/>
      <c r="G54" s="40"/>
    </row>
    <row r="55" spans="1:11" ht="12" customHeight="1">
      <c r="A55" s="5"/>
      <c r="B55" s="29" t="s">
        <v>60</v>
      </c>
      <c r="C55" s="30"/>
      <c r="D55" s="31"/>
      <c r="E55" s="31"/>
      <c r="F55" s="32"/>
      <c r="G55" s="32"/>
    </row>
    <row r="56" spans="1:11" ht="24" customHeight="1">
      <c r="A56" s="5"/>
      <c r="B56" s="42" t="s">
        <v>61</v>
      </c>
      <c r="C56" s="42" t="s">
        <v>62</v>
      </c>
      <c r="D56" s="42" t="s">
        <v>63</v>
      </c>
      <c r="E56" s="42" t="s">
        <v>27</v>
      </c>
      <c r="F56" s="42" t="s">
        <v>28</v>
      </c>
      <c r="G56" s="42" t="s">
        <v>29</v>
      </c>
      <c r="K56" s="111"/>
    </row>
    <row r="57" spans="1:11" ht="12.75" customHeight="1">
      <c r="A57" s="17"/>
      <c r="B57" s="130" t="s">
        <v>64</v>
      </c>
      <c r="C57" s="131"/>
      <c r="D57" s="131"/>
      <c r="E57" s="131"/>
      <c r="F57" s="131"/>
      <c r="G57" s="131"/>
      <c r="K57" s="111"/>
    </row>
    <row r="58" spans="1:11" ht="12.75" customHeight="1">
      <c r="A58" s="17"/>
      <c r="B58" s="131" t="s">
        <v>65</v>
      </c>
      <c r="C58" s="120" t="s">
        <v>66</v>
      </c>
      <c r="D58" s="125">
        <v>4</v>
      </c>
      <c r="E58" s="127" t="s">
        <v>67</v>
      </c>
      <c r="F58" s="132">
        <v>200000</v>
      </c>
      <c r="G58" s="133">
        <f>(D58*F58)*1.19</f>
        <v>952000</v>
      </c>
    </row>
    <row r="59" spans="1:11" ht="12.75" customHeight="1">
      <c r="A59" s="17"/>
      <c r="B59" s="130" t="s">
        <v>68</v>
      </c>
      <c r="C59" s="120"/>
      <c r="D59" s="125"/>
      <c r="E59" s="120"/>
      <c r="F59" s="132"/>
      <c r="G59" s="133">
        <f t="shared" ref="G59:G69" si="2">(D59*F59)*1.19</f>
        <v>0</v>
      </c>
    </row>
    <row r="60" spans="1:11" ht="12.75" customHeight="1">
      <c r="A60" s="17"/>
      <c r="B60" s="134" t="s">
        <v>69</v>
      </c>
      <c r="C60" s="120" t="s">
        <v>70</v>
      </c>
      <c r="D60" s="125">
        <v>150</v>
      </c>
      <c r="E60" s="120" t="s">
        <v>35</v>
      </c>
      <c r="F60" s="132">
        <v>1600</v>
      </c>
      <c r="G60" s="133">
        <f t="shared" si="2"/>
        <v>285600</v>
      </c>
    </row>
    <row r="61" spans="1:11" ht="12.75" customHeight="1">
      <c r="A61" s="17"/>
      <c r="B61" s="134" t="s">
        <v>71</v>
      </c>
      <c r="C61" s="120" t="s">
        <v>70</v>
      </c>
      <c r="D61" s="125">
        <v>100</v>
      </c>
      <c r="E61" s="120" t="s">
        <v>35</v>
      </c>
      <c r="F61" s="132">
        <v>900</v>
      </c>
      <c r="G61" s="133">
        <f t="shared" si="2"/>
        <v>107100</v>
      </c>
    </row>
    <row r="62" spans="1:11" ht="12.75" customHeight="1">
      <c r="A62" s="17"/>
      <c r="B62" s="135" t="s">
        <v>72</v>
      </c>
      <c r="C62" s="120" t="s">
        <v>70</v>
      </c>
      <c r="D62" s="125">
        <v>200</v>
      </c>
      <c r="E62" s="120" t="s">
        <v>73</v>
      </c>
      <c r="F62" s="132">
        <v>1991</v>
      </c>
      <c r="G62" s="133">
        <f t="shared" si="2"/>
        <v>473858</v>
      </c>
    </row>
    <row r="63" spans="1:11" ht="12.75" customHeight="1">
      <c r="A63" s="17"/>
      <c r="B63" s="134" t="s">
        <v>74</v>
      </c>
      <c r="C63" s="120" t="s">
        <v>70</v>
      </c>
      <c r="D63" s="125">
        <v>150</v>
      </c>
      <c r="E63" s="120" t="s">
        <v>73</v>
      </c>
      <c r="F63" s="132">
        <v>1360</v>
      </c>
      <c r="G63" s="133">
        <f t="shared" si="2"/>
        <v>242760</v>
      </c>
    </row>
    <row r="64" spans="1:11" ht="12.75" customHeight="1">
      <c r="A64" s="17"/>
      <c r="B64" s="134" t="s">
        <v>75</v>
      </c>
      <c r="C64" s="120" t="s">
        <v>76</v>
      </c>
      <c r="D64" s="125">
        <v>200</v>
      </c>
      <c r="E64" s="120" t="s">
        <v>73</v>
      </c>
      <c r="F64" s="132">
        <v>930</v>
      </c>
      <c r="G64" s="133">
        <f t="shared" si="2"/>
        <v>221340</v>
      </c>
    </row>
    <row r="65" spans="1:7" ht="12.75" customHeight="1">
      <c r="A65" s="17"/>
      <c r="B65" s="130" t="s">
        <v>77</v>
      </c>
      <c r="C65" s="120"/>
      <c r="D65" s="125"/>
      <c r="E65" s="120"/>
      <c r="F65" s="132"/>
      <c r="G65" s="133">
        <f t="shared" si="2"/>
        <v>0</v>
      </c>
    </row>
    <row r="66" spans="1:7" ht="12.75" customHeight="1">
      <c r="A66" s="17"/>
      <c r="B66" s="134" t="s">
        <v>78</v>
      </c>
      <c r="C66" s="120" t="s">
        <v>70</v>
      </c>
      <c r="D66" s="125">
        <v>2</v>
      </c>
      <c r="E66" s="120" t="s">
        <v>73</v>
      </c>
      <c r="F66" s="132">
        <v>35000</v>
      </c>
      <c r="G66" s="133">
        <f t="shared" si="2"/>
        <v>83300</v>
      </c>
    </row>
    <row r="67" spans="1:7" ht="12.75" customHeight="1">
      <c r="A67" s="17"/>
      <c r="B67" s="134" t="s">
        <v>79</v>
      </c>
      <c r="C67" s="120" t="s">
        <v>80</v>
      </c>
      <c r="D67" s="125">
        <v>6</v>
      </c>
      <c r="E67" s="120" t="s">
        <v>41</v>
      </c>
      <c r="F67" s="132">
        <v>11000</v>
      </c>
      <c r="G67" s="133">
        <f t="shared" si="2"/>
        <v>78540</v>
      </c>
    </row>
    <row r="68" spans="1:7" ht="12.75" customHeight="1">
      <c r="A68" s="17"/>
      <c r="B68" s="130" t="s">
        <v>81</v>
      </c>
      <c r="C68" s="120"/>
      <c r="D68" s="125"/>
      <c r="E68" s="120"/>
      <c r="F68" s="132"/>
      <c r="G68" s="133">
        <f t="shared" si="2"/>
        <v>0</v>
      </c>
    </row>
    <row r="69" spans="1:7" ht="12.75" customHeight="1">
      <c r="A69" s="17"/>
      <c r="B69" s="134" t="s">
        <v>82</v>
      </c>
      <c r="C69" s="120" t="s">
        <v>83</v>
      </c>
      <c r="D69" s="125">
        <v>9000</v>
      </c>
      <c r="E69" s="120" t="s">
        <v>67</v>
      </c>
      <c r="F69" s="132">
        <v>35</v>
      </c>
      <c r="G69" s="133">
        <f t="shared" si="2"/>
        <v>374850</v>
      </c>
    </row>
    <row r="70" spans="1:7" ht="13.5" customHeight="1">
      <c r="A70" s="5"/>
      <c r="B70" s="46" t="s">
        <v>84</v>
      </c>
      <c r="C70" s="47"/>
      <c r="D70" s="47"/>
      <c r="E70" s="47"/>
      <c r="F70" s="48"/>
      <c r="G70" s="49">
        <f>SUM(G57:G69)</f>
        <v>2819348</v>
      </c>
    </row>
    <row r="71" spans="1:7" ht="12" customHeight="1">
      <c r="A71" s="2"/>
      <c r="B71" s="38"/>
      <c r="C71" s="39"/>
      <c r="D71" s="39"/>
      <c r="E71" s="50"/>
      <c r="F71" s="40"/>
      <c r="G71" s="40"/>
    </row>
    <row r="72" spans="1:7" ht="12" customHeight="1">
      <c r="A72" s="5"/>
      <c r="B72" s="29" t="s">
        <v>81</v>
      </c>
      <c r="C72" s="30"/>
      <c r="D72" s="31"/>
      <c r="E72" s="31"/>
      <c r="F72" s="32"/>
      <c r="G72" s="32"/>
    </row>
    <row r="73" spans="1:7" ht="24" customHeight="1">
      <c r="A73" s="5"/>
      <c r="B73" s="41" t="s">
        <v>85</v>
      </c>
      <c r="C73" s="42" t="s">
        <v>62</v>
      </c>
      <c r="D73" s="42" t="s">
        <v>63</v>
      </c>
      <c r="E73" s="41" t="s">
        <v>27</v>
      </c>
      <c r="F73" s="42" t="s">
        <v>28</v>
      </c>
      <c r="G73" s="41" t="s">
        <v>29</v>
      </c>
    </row>
    <row r="74" spans="1:7" ht="12.75" customHeight="1">
      <c r="A74" s="17"/>
      <c r="B74" s="135" t="s">
        <v>86</v>
      </c>
      <c r="C74" s="120" t="s">
        <v>25</v>
      </c>
      <c r="D74" s="136">
        <v>12</v>
      </c>
      <c r="E74" s="120" t="s">
        <v>87</v>
      </c>
      <c r="F74" s="137">
        <v>25000</v>
      </c>
      <c r="G74" s="138">
        <f>F74*D74</f>
        <v>300000</v>
      </c>
    </row>
    <row r="75" spans="1:7" ht="12.75" customHeight="1">
      <c r="A75" s="67"/>
      <c r="B75" s="134" t="s">
        <v>88</v>
      </c>
      <c r="C75" s="120" t="s">
        <v>76</v>
      </c>
      <c r="D75" s="125">
        <v>2400</v>
      </c>
      <c r="E75" s="120" t="s">
        <v>47</v>
      </c>
      <c r="F75" s="132">
        <v>600</v>
      </c>
      <c r="G75" s="133">
        <f>(F75*D75)*1.19</f>
        <v>1713600</v>
      </c>
    </row>
    <row r="76" spans="1:7" ht="13.5" customHeight="1">
      <c r="A76" s="5"/>
      <c r="B76" s="51" t="s">
        <v>89</v>
      </c>
      <c r="C76" s="52"/>
      <c r="D76" s="52"/>
      <c r="E76" s="52"/>
      <c r="F76" s="53"/>
      <c r="G76" s="54">
        <f>SUM(G74:G75)</f>
        <v>2013600</v>
      </c>
    </row>
    <row r="77" spans="1:7" ht="12" customHeight="1">
      <c r="A77" s="2"/>
      <c r="B77" s="70"/>
      <c r="C77" s="70"/>
      <c r="D77" s="70"/>
      <c r="E77" s="70"/>
      <c r="F77" s="71"/>
      <c r="G77" s="71"/>
    </row>
    <row r="78" spans="1:7" ht="12" customHeight="1">
      <c r="A78" s="67"/>
      <c r="B78" s="72" t="s">
        <v>90</v>
      </c>
      <c r="C78" s="73"/>
      <c r="D78" s="73"/>
      <c r="E78" s="73"/>
      <c r="F78" s="73"/>
      <c r="G78" s="74">
        <f>G36+G47+G53+G70+G76</f>
        <v>8402448</v>
      </c>
    </row>
    <row r="79" spans="1:7" ht="12" customHeight="1">
      <c r="A79" s="67"/>
      <c r="B79" s="75" t="s">
        <v>91</v>
      </c>
      <c r="C79" s="56"/>
      <c r="D79" s="56"/>
      <c r="E79" s="56"/>
      <c r="F79" s="56"/>
      <c r="G79" s="76">
        <f>G78*0.05</f>
        <v>420122.4</v>
      </c>
    </row>
    <row r="80" spans="1:7" ht="12" customHeight="1">
      <c r="A80" s="67"/>
      <c r="B80" s="77" t="s">
        <v>92</v>
      </c>
      <c r="C80" s="55"/>
      <c r="D80" s="55"/>
      <c r="E80" s="55"/>
      <c r="F80" s="55"/>
      <c r="G80" s="78">
        <f>G79+G78</f>
        <v>8822570.4000000004</v>
      </c>
    </row>
    <row r="81" spans="1:7" ht="12" customHeight="1">
      <c r="A81" s="67"/>
      <c r="B81" s="75" t="s">
        <v>93</v>
      </c>
      <c r="C81" s="56"/>
      <c r="D81" s="56"/>
      <c r="E81" s="56"/>
      <c r="F81" s="56"/>
      <c r="G81" s="76">
        <f>G12</f>
        <v>18250000</v>
      </c>
    </row>
    <row r="82" spans="1:7" ht="12" customHeight="1">
      <c r="A82" s="67"/>
      <c r="B82" s="79" t="s">
        <v>94</v>
      </c>
      <c r="C82" s="80"/>
      <c r="D82" s="80"/>
      <c r="E82" s="80"/>
      <c r="F82" s="80"/>
      <c r="G82" s="81">
        <f>G81-G80</f>
        <v>9427429.5999999996</v>
      </c>
    </row>
    <row r="83" spans="1:7" ht="12" customHeight="1">
      <c r="A83" s="67"/>
      <c r="B83" s="68" t="s">
        <v>95</v>
      </c>
      <c r="C83" s="69"/>
      <c r="D83" s="69"/>
      <c r="E83" s="69"/>
      <c r="F83" s="69"/>
      <c r="G83" s="64"/>
    </row>
    <row r="84" spans="1:7" ht="12.75" customHeight="1" thickBot="1">
      <c r="A84" s="67"/>
      <c r="B84" s="82"/>
      <c r="C84" s="69"/>
      <c r="D84" s="69"/>
      <c r="E84" s="69"/>
      <c r="F84" s="69"/>
      <c r="G84" s="64"/>
    </row>
    <row r="85" spans="1:7" ht="12" customHeight="1">
      <c r="A85" s="67"/>
      <c r="B85" s="94" t="s">
        <v>96</v>
      </c>
      <c r="C85" s="95"/>
      <c r="D85" s="95"/>
      <c r="E85" s="95"/>
      <c r="F85" s="96"/>
      <c r="G85" s="64"/>
    </row>
    <row r="86" spans="1:7" ht="12" customHeight="1">
      <c r="A86" s="67"/>
      <c r="B86" s="97" t="s">
        <v>97</v>
      </c>
      <c r="C86" s="66"/>
      <c r="D86" s="66"/>
      <c r="E86" s="66"/>
      <c r="F86" s="98"/>
      <c r="G86" s="64"/>
    </row>
    <row r="87" spans="1:7" ht="12" customHeight="1">
      <c r="A87" s="67"/>
      <c r="B87" s="97" t="s">
        <v>98</v>
      </c>
      <c r="C87" s="66"/>
      <c r="D87" s="66"/>
      <c r="E87" s="66"/>
      <c r="F87" s="98"/>
      <c r="G87" s="64"/>
    </row>
    <row r="88" spans="1:7" ht="12" customHeight="1">
      <c r="A88" s="67"/>
      <c r="B88" s="97" t="s">
        <v>99</v>
      </c>
      <c r="C88" s="66"/>
      <c r="D88" s="66"/>
      <c r="E88" s="66"/>
      <c r="F88" s="98"/>
      <c r="G88" s="64"/>
    </row>
    <row r="89" spans="1:7" ht="12" customHeight="1">
      <c r="A89" s="67"/>
      <c r="B89" s="97" t="s">
        <v>100</v>
      </c>
      <c r="C89" s="66"/>
      <c r="D89" s="66"/>
      <c r="E89" s="66"/>
      <c r="F89" s="98"/>
      <c r="G89" s="64"/>
    </row>
    <row r="90" spans="1:7" ht="12" customHeight="1">
      <c r="A90" s="67"/>
      <c r="B90" s="97" t="s">
        <v>101</v>
      </c>
      <c r="C90" s="66"/>
      <c r="D90" s="66"/>
      <c r="E90" s="66"/>
      <c r="F90" s="98"/>
      <c r="G90" s="64"/>
    </row>
    <row r="91" spans="1:7" ht="12.75" customHeight="1" thickBot="1">
      <c r="A91" s="67"/>
      <c r="B91" s="99" t="s">
        <v>102</v>
      </c>
      <c r="C91" s="100"/>
      <c r="D91" s="100"/>
      <c r="E91" s="100"/>
      <c r="F91" s="101"/>
      <c r="G91" s="64"/>
    </row>
    <row r="92" spans="1:7" ht="12.75" customHeight="1">
      <c r="A92" s="67"/>
      <c r="B92" s="92"/>
      <c r="C92" s="66"/>
      <c r="D92" s="66"/>
      <c r="E92" s="66"/>
      <c r="F92" s="66"/>
      <c r="G92" s="64"/>
    </row>
    <row r="93" spans="1:7" ht="15" customHeight="1" thickBot="1">
      <c r="A93" s="67"/>
      <c r="B93" s="140" t="s">
        <v>103</v>
      </c>
      <c r="C93" s="141"/>
      <c r="D93" s="91"/>
      <c r="E93" s="58"/>
      <c r="F93" s="58"/>
      <c r="G93" s="64"/>
    </row>
    <row r="94" spans="1:7" ht="12" customHeight="1">
      <c r="A94" s="67"/>
      <c r="B94" s="84" t="s">
        <v>85</v>
      </c>
      <c r="C94" s="59" t="s">
        <v>104</v>
      </c>
      <c r="D94" s="85" t="s">
        <v>105</v>
      </c>
      <c r="E94" s="58"/>
      <c r="F94" s="58"/>
      <c r="G94" s="64"/>
    </row>
    <row r="95" spans="1:7" ht="12" customHeight="1">
      <c r="A95" s="67"/>
      <c r="B95" s="86" t="s">
        <v>106</v>
      </c>
      <c r="C95" s="60">
        <f>G36</f>
        <v>3305000</v>
      </c>
      <c r="D95" s="87">
        <f>(C95/C101)</f>
        <v>0.37460738199380078</v>
      </c>
      <c r="E95" s="58"/>
      <c r="F95" s="58"/>
      <c r="G95" s="64"/>
    </row>
    <row r="96" spans="1:7" ht="12" customHeight="1">
      <c r="A96" s="67"/>
      <c r="B96" s="86" t="s">
        <v>107</v>
      </c>
      <c r="C96" s="60">
        <f>G47</f>
        <v>205000</v>
      </c>
      <c r="D96" s="87">
        <v>0</v>
      </c>
      <c r="E96" s="58"/>
      <c r="F96" s="58"/>
      <c r="G96" s="64"/>
    </row>
    <row r="97" spans="1:7" ht="12" customHeight="1">
      <c r="A97" s="67"/>
      <c r="B97" s="86" t="s">
        <v>108</v>
      </c>
      <c r="C97" s="60">
        <f>G53</f>
        <v>59500</v>
      </c>
      <c r="D97" s="87">
        <f>(C97/C101)</f>
        <v>6.7440663324148708E-3</v>
      </c>
      <c r="E97" s="58"/>
      <c r="F97" s="58"/>
      <c r="G97" s="64"/>
    </row>
    <row r="98" spans="1:7" ht="12" customHeight="1">
      <c r="A98" s="67"/>
      <c r="B98" s="86" t="s">
        <v>61</v>
      </c>
      <c r="C98" s="60">
        <f>G70</f>
        <v>2819348</v>
      </c>
      <c r="D98" s="87">
        <f>(C98/C101)</f>
        <v>0.31956083909514621</v>
      </c>
      <c r="E98" s="58"/>
      <c r="F98" s="58"/>
      <c r="G98" s="64"/>
    </row>
    <row r="99" spans="1:7" ht="12" customHeight="1">
      <c r="A99" s="67"/>
      <c r="B99" s="86" t="s">
        <v>109</v>
      </c>
      <c r="C99" s="61">
        <f>G76</f>
        <v>2013600</v>
      </c>
      <c r="D99" s="87">
        <f>(C99/C101)</f>
        <v>0.22823280616723671</v>
      </c>
      <c r="E99" s="63"/>
      <c r="F99" s="63"/>
      <c r="G99" s="64"/>
    </row>
    <row r="100" spans="1:7" ht="12" customHeight="1">
      <c r="A100" s="67"/>
      <c r="B100" s="86" t="s">
        <v>110</v>
      </c>
      <c r="C100" s="61">
        <f>G79</f>
        <v>420122.4</v>
      </c>
      <c r="D100" s="87">
        <f>(C100/C101)</f>
        <v>4.7619047619047616E-2</v>
      </c>
      <c r="E100" s="63"/>
      <c r="F100" s="63"/>
      <c r="G100" s="64"/>
    </row>
    <row r="101" spans="1:7" ht="12.75" customHeight="1" thickBot="1">
      <c r="A101" s="67"/>
      <c r="B101" s="88" t="s">
        <v>111</v>
      </c>
      <c r="C101" s="89">
        <f>SUM(C95:C100)</f>
        <v>8822570.4000000004</v>
      </c>
      <c r="D101" s="90">
        <f>SUM(D95:D100)</f>
        <v>0.97676414120764621</v>
      </c>
      <c r="E101" s="63"/>
      <c r="F101" s="63"/>
      <c r="G101" s="64"/>
    </row>
    <row r="102" spans="1:7" ht="12" customHeight="1">
      <c r="A102" s="67"/>
      <c r="B102" s="82"/>
      <c r="C102" s="69"/>
      <c r="D102" s="69"/>
      <c r="E102" s="69"/>
      <c r="F102" s="69"/>
      <c r="G102" s="64"/>
    </row>
    <row r="103" spans="1:7" ht="12.75" customHeight="1">
      <c r="A103" s="67"/>
      <c r="B103" s="83"/>
      <c r="C103" s="69"/>
      <c r="D103" s="69"/>
      <c r="E103" s="69"/>
      <c r="F103" s="69"/>
      <c r="G103" s="64"/>
    </row>
    <row r="104" spans="1:7" ht="12" customHeight="1" thickBot="1">
      <c r="A104" s="57"/>
      <c r="B104" s="103"/>
      <c r="C104" s="104" t="s">
        <v>112</v>
      </c>
      <c r="D104" s="105"/>
      <c r="E104" s="106"/>
      <c r="F104" s="62"/>
      <c r="G104" s="64"/>
    </row>
    <row r="105" spans="1:7" ht="12" customHeight="1">
      <c r="A105" s="67"/>
      <c r="B105" s="107" t="s">
        <v>113</v>
      </c>
      <c r="C105" s="108">
        <v>36000</v>
      </c>
      <c r="D105" s="108">
        <v>36500</v>
      </c>
      <c r="E105" s="109">
        <v>37000</v>
      </c>
      <c r="F105" s="102"/>
      <c r="G105" s="65"/>
    </row>
    <row r="106" spans="1:7" ht="12.75" customHeight="1" thickBot="1">
      <c r="A106" s="67"/>
      <c r="B106" s="88" t="s">
        <v>114</v>
      </c>
      <c r="C106" s="89">
        <f>(G80/C105)</f>
        <v>245.07140000000001</v>
      </c>
      <c r="D106" s="89">
        <f>(G80/D105)</f>
        <v>241.7142575342466</v>
      </c>
      <c r="E106" s="110">
        <f>(G80/E105)</f>
        <v>238.44784864864866</v>
      </c>
      <c r="F106" s="102"/>
      <c r="G106" s="65"/>
    </row>
    <row r="107" spans="1:7" ht="15.6" customHeight="1">
      <c r="A107" s="67"/>
      <c r="B107" s="93" t="s">
        <v>115</v>
      </c>
      <c r="C107" s="66"/>
      <c r="D107" s="66"/>
      <c r="E107" s="66"/>
      <c r="F107" s="66"/>
      <c r="G107" s="66"/>
    </row>
  </sheetData>
  <mergeCells count="8">
    <mergeCell ref="B93:C9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Full name</cp:lastModifiedBy>
  <cp:revision/>
  <dcterms:created xsi:type="dcterms:W3CDTF">2020-11-27T12:49:26Z</dcterms:created>
  <dcterms:modified xsi:type="dcterms:W3CDTF">2023-04-11T00:24:56Z</dcterms:modified>
  <cp:category/>
  <cp:contentStatus/>
</cp:coreProperties>
</file>