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TRÉBOL ROSADO-BALLICA" sheetId="1" r:id="rId1"/>
  </sheets>
  <definedNames>
    <definedName name="_xlnm.Print_Area" localSheetId="0">'TRÉBOL ROSADO-BALLICA'!$B$1:$G$94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25" i="1"/>
  <c r="G52" i="1"/>
  <c r="G51" i="1"/>
  <c r="G53" i="1"/>
  <c r="G60" i="1"/>
  <c r="G47" i="1" l="1"/>
  <c r="G48" i="1"/>
  <c r="G50" i="1"/>
  <c r="G56" i="1" s="1"/>
  <c r="G55" i="1"/>
  <c r="G36" i="1"/>
  <c r="G37" i="1"/>
  <c r="G38" i="1"/>
  <c r="G39" i="1"/>
  <c r="G40" i="1"/>
  <c r="G20" i="1"/>
  <c r="G21" i="1"/>
  <c r="G22" i="1"/>
  <c r="G23" i="1"/>
  <c r="G24" i="1"/>
  <c r="G26" i="1"/>
  <c r="G32" i="1"/>
  <c r="C82" i="1" s="1"/>
  <c r="G61" i="1"/>
  <c r="G62" i="1" s="1"/>
  <c r="C85" i="1" s="1"/>
  <c r="G11" i="1"/>
  <c r="G67" i="1" s="1"/>
  <c r="C84" i="1" l="1"/>
  <c r="G27" i="1"/>
  <c r="G42" i="1"/>
  <c r="C83" i="1" s="1"/>
  <c r="C81" i="1" l="1"/>
  <c r="G64" i="1"/>
  <c r="G65" i="1" s="1"/>
  <c r="C86" i="1" s="1"/>
  <c r="C87" i="1" s="1"/>
  <c r="D85" i="1" s="1"/>
  <c r="D83" i="1" l="1"/>
  <c r="D86" i="1"/>
  <c r="D84" i="1"/>
  <c r="G66" i="1"/>
  <c r="D81" i="1"/>
  <c r="D87" i="1" l="1"/>
  <c r="D91" i="1"/>
  <c r="C91" i="1"/>
  <c r="G68" i="1"/>
  <c r="E91" i="1"/>
</calcChain>
</file>

<file path=xl/sharedStrings.xml><?xml version="1.0" encoding="utf-8"?>
<sst xmlns="http://schemas.openxmlformats.org/spreadsheetml/2006/main" count="162" uniqueCount="109">
  <si>
    <t>RUBRO O CULTIVO</t>
  </si>
  <si>
    <t>VARIEDAD</t>
  </si>
  <si>
    <t>Quiñiqueli - Nui</t>
  </si>
  <si>
    <t>FECHA ESTIMADA  PRECIO VENTA</t>
  </si>
  <si>
    <t>Diciembre - Marzo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</si>
  <si>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</si>
  <si>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</si>
  <si>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</si>
  <si>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</si>
  <si>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</si>
  <si>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</si>
  <si>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</si>
  <si>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</si>
  <si>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</si>
  <si>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</si>
  <si>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</si>
  <si>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</si>
  <si>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</si>
  <si>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</si>
  <si>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</si>
  <si>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</si>
  <si>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</si>
  <si>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</si>
  <si>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</si>
  <si>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</si>
  <si>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</si>
  <si>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</si>
  <si>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</t>
  </si>
  <si>
    <t>jh</t>
  </si>
  <si>
    <t>Jul - Ago</t>
  </si>
  <si>
    <t>Siembra</t>
  </si>
  <si>
    <t>Sep</t>
  </si>
  <si>
    <t>Aplicación Agroquímicos</t>
  </si>
  <si>
    <t>Control de maleza</t>
  </si>
  <si>
    <t>Oct</t>
  </si>
  <si>
    <t>Riego</t>
  </si>
  <si>
    <t>Nov</t>
  </si>
  <si>
    <t>JORNADAS ANIMAL</t>
  </si>
  <si>
    <t>Subtotal Jornadas Animal</t>
  </si>
  <si>
    <t>MAQUINARIA</t>
  </si>
  <si>
    <t>Aradura</t>
  </si>
  <si>
    <t>Jun - Jul</t>
  </si>
  <si>
    <t>Rastraje (botella)</t>
  </si>
  <si>
    <t xml:space="preserve">Siembra </t>
  </si>
  <si>
    <t>Ago - Sept</t>
  </si>
  <si>
    <t>Aplicación Agroquímico</t>
  </si>
  <si>
    <t>Trompo Abonador</t>
  </si>
  <si>
    <t>Subtotal Costo Maquinaria</t>
  </si>
  <si>
    <t>INSUMOS</t>
  </si>
  <si>
    <t>Insumos</t>
  </si>
  <si>
    <t>Unidad (Kg/l/u)</t>
  </si>
  <si>
    <t>SEMILLA</t>
  </si>
  <si>
    <t>Semilla Trébol Rosado</t>
  </si>
  <si>
    <t>kg</t>
  </si>
  <si>
    <t>Semilla Ballica</t>
  </si>
  <si>
    <t>FERTILIZANTES</t>
  </si>
  <si>
    <t>HERBICIDA</t>
  </si>
  <si>
    <t>MCPA 750 SL</t>
  </si>
  <si>
    <t>lt</t>
  </si>
  <si>
    <t>Subtotal Insumos</t>
  </si>
  <si>
    <t>OTROS</t>
  </si>
  <si>
    <t>Item</t>
  </si>
  <si>
    <t>Dic - Mar</t>
  </si>
  <si>
    <t>Arriendo de tierra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</si>
  <si>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</si>
  <si>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</si>
  <si>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</si>
  <si>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</si>
  <si>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</si>
  <si>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</si>
  <si>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</si>
  <si>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</si>
  <si>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</si>
  <si>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</si>
  <si>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</si>
  <si>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</si>
  <si>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</si>
  <si>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</si>
  <si>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</si>
  <si>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</si>
  <si>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</si>
  <si>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</si>
  <si>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</si>
  <si>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</si>
  <si>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</si>
  <si>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</si>
  <si>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</si>
  <si>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</si>
  <si>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(*): Este valor representa el valor mìnimo de venta del producto</t>
  </si>
  <si>
    <t>jm</t>
  </si>
  <si>
    <t>n/a</t>
  </si>
  <si>
    <t>Subtotal Mano de Obra</t>
  </si>
  <si>
    <t>Enfardadora</t>
  </si>
  <si>
    <t xml:space="preserve">Dic - Mar </t>
  </si>
  <si>
    <t>PRECIO ESPERADO ($/Fardo)</t>
  </si>
  <si>
    <t>RENDIMIENTO (Fardos/Há)</t>
  </si>
  <si>
    <t>Corte/Fardo</t>
  </si>
  <si>
    <t>Rendimiento (Fardo/Há)</t>
  </si>
  <si>
    <t>Costo unitario (Fardo/Há) (*)</t>
  </si>
  <si>
    <t>Corte e hilerado</t>
  </si>
  <si>
    <t>Carga y traslado</t>
  </si>
  <si>
    <t xml:space="preserve">unidad </t>
  </si>
  <si>
    <t>Trébol rosado - Ballica (Establecimiento / Mantención)</t>
  </si>
  <si>
    <t>Super Fosfato Triple (establecimiento)</t>
  </si>
  <si>
    <t>Urea (establecimiento)</t>
  </si>
  <si>
    <t>Muriato de Potasio (establecimiento y mantención)</t>
  </si>
  <si>
    <t>Cal Agrícola (mantención)</t>
  </si>
  <si>
    <t>Cantidad / Há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</si>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</sst>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4">
    <xf numFmtId="0" fontId="0" fillId="0" borderId="0" xfId="0"/>
    <xf numFmtId="0" fontId="1" fillId="2" borderId="5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3" fontId="1" fillId="2" borderId="3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166" fontId="1" fillId="10" borderId="3" xfId="0" applyNumberFormat="1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14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166" fontId="1" fillId="0" borderId="38" xfId="0" applyNumberFormat="1" applyFont="1" applyBorder="1" applyAlignment="1">
      <alignment horizontal="justify" vertical="center" wrapText="1"/>
    </xf>
    <xf numFmtId="49" fontId="1" fillId="10" borderId="57" xfId="0" applyNumberFormat="1" applyFont="1" applyFill="1" applyBorder="1" applyAlignment="1">
      <alignment horizontal="justify" vertical="center" wrapText="1"/>
    </xf>
    <xf numFmtId="0" fontId="1" fillId="10" borderId="57" xfId="0" applyNumberFormat="1" applyFont="1" applyFill="1" applyBorder="1" applyAlignment="1">
      <alignment horizontal="justify" vertical="center" wrapText="1"/>
    </xf>
    <xf numFmtId="0" fontId="1" fillId="10" borderId="3" xfId="0" applyNumberFormat="1" applyFont="1" applyFill="1" applyBorder="1" applyAlignment="1">
      <alignment horizontal="justify" vertical="center" wrapText="1"/>
    </xf>
    <xf numFmtId="166" fontId="3" fillId="3" borderId="3" xfId="0" applyNumberFormat="1" applyFont="1" applyFill="1" applyBorder="1" applyAlignment="1">
      <alignment horizontal="justify" vertical="center" wrapText="1"/>
    </xf>
    <xf numFmtId="3" fontId="1" fillId="2" borderId="7" xfId="0" applyNumberFormat="1" applyFont="1" applyFill="1" applyBorder="1" applyAlignment="1">
      <alignment horizontal="justify" vertical="center" wrapText="1"/>
    </xf>
    <xf numFmtId="0" fontId="1" fillId="10" borderId="38" xfId="0" applyFont="1" applyFill="1" applyBorder="1" applyAlignment="1">
      <alignment horizontal="justify" vertical="center" wrapText="1"/>
    </xf>
    <xf numFmtId="166" fontId="1" fillId="10" borderId="38" xfId="0" applyNumberFormat="1" applyFont="1" applyFill="1" applyBorder="1" applyAlignment="1">
      <alignment horizontal="justify" vertical="center" wrapText="1"/>
    </xf>
    <xf numFmtId="166" fontId="1" fillId="2" borderId="3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49" fontId="1" fillId="10" borderId="37" xfId="0" applyNumberFormat="1" applyFont="1" applyFill="1" applyBorder="1" applyAlignment="1">
      <alignment horizontal="justify" vertical="center" wrapText="1"/>
    </xf>
    <xf numFmtId="0" fontId="1" fillId="10" borderId="37" xfId="0" applyNumberFormat="1" applyFont="1" applyFill="1" applyBorder="1" applyAlignment="1">
      <alignment horizontal="justify" vertical="center" wrapText="1"/>
    </xf>
    <xf numFmtId="166" fontId="1" fillId="2" borderId="37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10" borderId="38" xfId="0" applyNumberFormat="1" applyFont="1" applyFill="1" applyBorder="1" applyAlignment="1">
      <alignment horizontal="justify" vertical="center" wrapText="1"/>
    </xf>
    <xf numFmtId="0" fontId="1" fillId="10" borderId="38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1" fontId="1" fillId="10" borderId="38" xfId="0" applyNumberFormat="1" applyFont="1" applyFill="1" applyBorder="1" applyAlignment="1">
      <alignment horizontal="justify" vertical="center" wrapText="1"/>
    </xf>
    <xf numFmtId="166" fontId="2" fillId="5" borderId="13" xfId="0" applyNumberFormat="1" applyFont="1" applyFill="1" applyBorder="1" applyAlignment="1">
      <alignment horizontal="justify" vertical="center" wrapText="1"/>
    </xf>
    <xf numFmtId="166" fontId="2" fillId="3" borderId="14" xfId="0" applyNumberFormat="1" applyFont="1" applyFill="1" applyBorder="1" applyAlignment="1">
      <alignment horizontal="justify" vertical="center" wrapText="1"/>
    </xf>
    <xf numFmtId="166" fontId="2" fillId="5" borderId="14" xfId="0" applyNumberFormat="1" applyFont="1" applyFill="1" applyBorder="1" applyAlignment="1">
      <alignment horizontal="justify" vertical="center" wrapText="1"/>
    </xf>
    <xf numFmtId="166" fontId="2" fillId="6" borderId="15" xfId="0" applyNumberFormat="1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165" fontId="2" fillId="2" borderId="11" xfId="0" applyNumberFormat="1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49" fontId="1" fillId="2" borderId="11" xfId="0" applyNumberFormat="1" applyFont="1" applyFill="1" applyBorder="1" applyAlignment="1">
      <alignment horizontal="justify" vertical="center" wrapText="1"/>
    </xf>
    <xf numFmtId="0" fontId="1" fillId="7" borderId="11" xfId="0" applyFont="1" applyFill="1" applyBorder="1" applyAlignment="1">
      <alignment horizontal="justify" vertical="center" wrapText="1"/>
    </xf>
    <xf numFmtId="49" fontId="5" fillId="8" borderId="16" xfId="0" applyNumberFormat="1" applyFont="1" applyFill="1" applyBorder="1" applyAlignment="1">
      <alignment horizontal="justify" vertical="center" wrapText="1"/>
    </xf>
    <xf numFmtId="49" fontId="5" fillId="8" borderId="12" xfId="0" applyNumberFormat="1" applyFont="1" applyFill="1" applyBorder="1" applyAlignment="1">
      <alignment horizontal="justify" vertical="center" wrapText="1"/>
    </xf>
    <xf numFmtId="49" fontId="1" fillId="8" borderId="17" xfId="0" applyNumberFormat="1" applyFont="1" applyFill="1" applyBorder="1" applyAlignment="1">
      <alignment horizontal="justify" vertical="center" wrapText="1"/>
    </xf>
    <xf numFmtId="49" fontId="5" fillId="2" borderId="18" xfId="0" applyNumberFormat="1" applyFont="1" applyFill="1" applyBorder="1" applyAlignment="1">
      <alignment horizontal="justify" vertical="center" wrapText="1"/>
    </xf>
    <xf numFmtId="9" fontId="1" fillId="2" borderId="19" xfId="0" applyNumberFormat="1" applyFont="1" applyFill="1" applyBorder="1" applyAlignment="1">
      <alignment horizontal="justify" vertical="center" wrapText="1"/>
    </xf>
    <xf numFmtId="0" fontId="2" fillId="7" borderId="11" xfId="0" applyFont="1" applyFill="1" applyBorder="1" applyAlignment="1">
      <alignment horizontal="justify" vertical="center" wrapText="1"/>
    </xf>
    <xf numFmtId="49" fontId="5" fillId="8" borderId="20" xfId="0" applyNumberFormat="1" applyFont="1" applyFill="1" applyBorder="1" applyAlignment="1">
      <alignment horizontal="justify" vertical="center" wrapText="1"/>
    </xf>
    <xf numFmtId="9" fontId="5" fillId="8" borderId="22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49" fontId="5" fillId="8" borderId="34" xfId="0" applyNumberFormat="1" applyFont="1" applyFill="1" applyBorder="1" applyAlignment="1">
      <alignment horizontal="justify" vertical="center" wrapText="1"/>
    </xf>
    <xf numFmtId="164" fontId="5" fillId="8" borderId="35" xfId="1" applyFont="1" applyFill="1" applyBorder="1" applyAlignment="1">
      <alignment horizontal="justify" vertical="center" wrapText="1"/>
    </xf>
    <xf numFmtId="164" fontId="5" fillId="8" borderId="36" xfId="1" applyFont="1" applyFill="1" applyBorder="1" applyAlignment="1">
      <alignment horizontal="justify" vertical="center" wrapText="1"/>
    </xf>
    <xf numFmtId="0" fontId="5" fillId="7" borderId="11" xfId="0" applyFont="1" applyFill="1" applyBorder="1" applyAlignment="1">
      <alignment horizontal="justify" vertical="center" wrapText="1"/>
    </xf>
    <xf numFmtId="165" fontId="5" fillId="2" borderId="11" xfId="0" applyNumberFormat="1" applyFont="1" applyFill="1" applyBorder="1" applyAlignment="1">
      <alignment horizontal="justify" vertical="center" wrapText="1"/>
    </xf>
    <xf numFmtId="0" fontId="1" fillId="2" borderId="68" xfId="0" applyFont="1" applyFill="1" applyBorder="1" applyAlignment="1">
      <alignment horizontal="justify" vertical="center" wrapText="1"/>
    </xf>
    <xf numFmtId="0" fontId="1" fillId="2" borderId="69" xfId="0" applyFont="1" applyFill="1" applyBorder="1" applyAlignment="1">
      <alignment horizontal="justify" vertical="center" wrapText="1"/>
    </xf>
    <xf numFmtId="3" fontId="1" fillId="2" borderId="69" xfId="0" applyNumberFormat="1" applyFont="1" applyFill="1" applyBorder="1" applyAlignment="1">
      <alignment horizontal="justify" vertical="center" wrapText="1"/>
    </xf>
    <xf numFmtId="166" fontId="3" fillId="3" borderId="38" xfId="0" applyNumberFormat="1" applyFont="1" applyFill="1" applyBorder="1" applyAlignment="1">
      <alignment horizontal="justify" vertical="center" wrapText="1"/>
    </xf>
    <xf numFmtId="166" fontId="1" fillId="10" borderId="70" xfId="0" applyNumberFormat="1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49" fontId="1" fillId="10" borderId="41" xfId="0" applyNumberFormat="1" applyFont="1" applyFill="1" applyBorder="1" applyAlignment="1">
      <alignment horizontal="justify" vertical="center" wrapText="1"/>
    </xf>
    <xf numFmtId="17" fontId="1" fillId="2" borderId="41" xfId="0" applyNumberFormat="1" applyFont="1" applyFill="1" applyBorder="1" applyAlignment="1">
      <alignment horizontal="justify" vertical="center" wrapText="1"/>
    </xf>
    <xf numFmtId="0" fontId="1" fillId="2" borderId="72" xfId="0" applyFont="1" applyFill="1" applyBorder="1" applyAlignment="1">
      <alignment horizontal="justify" vertical="center" wrapText="1"/>
    </xf>
    <xf numFmtId="0" fontId="1" fillId="2" borderId="73" xfId="0" applyFont="1" applyFill="1" applyBorder="1" applyAlignment="1">
      <alignment horizontal="justify" vertical="center" wrapText="1"/>
    </xf>
    <xf numFmtId="49" fontId="2" fillId="3" borderId="38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7" fillId="5" borderId="74" xfId="0" applyNumberFormat="1" applyFont="1" applyFill="1" applyBorder="1" applyAlignment="1">
      <alignment horizontal="justify" vertical="center" wrapText="1"/>
    </xf>
    <xf numFmtId="0" fontId="1" fillId="2" borderId="74" xfId="0" applyFont="1" applyFill="1" applyBorder="1" applyAlignment="1">
      <alignment horizontal="justify" vertical="center" wrapText="1"/>
    </xf>
    <xf numFmtId="3" fontId="1" fillId="2" borderId="74" xfId="0" applyNumberFormat="1" applyFont="1" applyFill="1" applyBorder="1" applyAlignment="1">
      <alignment horizontal="justify" vertical="center" wrapText="1"/>
    </xf>
    <xf numFmtId="166" fontId="6" fillId="10" borderId="75" xfId="0" applyNumberFormat="1" applyFont="1" applyFill="1" applyBorder="1" applyAlignment="1">
      <alignment horizontal="justify" vertical="center" wrapText="1"/>
    </xf>
    <xf numFmtId="166" fontId="6" fillId="10" borderId="76" xfId="0" applyNumberFormat="1" applyFont="1" applyFill="1" applyBorder="1" applyAlignment="1">
      <alignment horizontal="justify" vertical="center" wrapText="1"/>
    </xf>
    <xf numFmtId="0" fontId="1" fillId="2" borderId="77" xfId="0" applyFont="1" applyFill="1" applyBorder="1" applyAlignment="1">
      <alignment horizontal="justify" vertical="center" wrapText="1"/>
    </xf>
    <xf numFmtId="3" fontId="1" fillId="2" borderId="77" xfId="0" applyNumberFormat="1" applyFont="1" applyFill="1" applyBorder="1" applyAlignment="1">
      <alignment horizontal="justify" vertical="center" wrapText="1"/>
    </xf>
    <xf numFmtId="49" fontId="2" fillId="3" borderId="3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3" borderId="3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5" fillId="10" borderId="59" xfId="0" applyNumberFormat="1" applyFont="1" applyFill="1" applyBorder="1" applyAlignment="1">
      <alignment horizontal="justify" vertical="center" wrapText="1"/>
    </xf>
    <xf numFmtId="49" fontId="5" fillId="10" borderId="60" xfId="0" applyNumberFormat="1" applyFont="1" applyFill="1" applyBorder="1" applyAlignment="1">
      <alignment horizontal="justify" vertical="center" wrapText="1"/>
    </xf>
    <xf numFmtId="49" fontId="5" fillId="10" borderId="71" xfId="0" applyNumberFormat="1" applyFont="1" applyFill="1" applyBorder="1" applyAlignment="1">
      <alignment horizontal="justify" vertical="center" wrapText="1"/>
    </xf>
    <xf numFmtId="49" fontId="5" fillId="10" borderId="62" xfId="0" applyNumberFormat="1" applyFont="1" applyFill="1" applyBorder="1" applyAlignment="1">
      <alignment horizontal="justify" vertical="center" wrapText="1"/>
    </xf>
    <xf numFmtId="49" fontId="5" fillId="10" borderId="63" xfId="0" applyNumberFormat="1" applyFont="1" applyFill="1" applyBorder="1" applyAlignment="1">
      <alignment horizontal="justify" vertical="center" wrapText="1"/>
    </xf>
    <xf numFmtId="49" fontId="5" fillId="10" borderId="64" xfId="0" applyNumberFormat="1" applyFont="1" applyFill="1" applyBorder="1" applyAlignment="1">
      <alignment horizontal="justify" vertical="center" wrapText="1"/>
    </xf>
    <xf numFmtId="49" fontId="5" fillId="10" borderId="65" xfId="0" applyNumberFormat="1" applyFont="1" applyFill="1" applyBorder="1" applyAlignment="1">
      <alignment horizontal="justify" vertical="center" wrapText="1"/>
    </xf>
    <xf numFmtId="49" fontId="5" fillId="10" borderId="66" xfId="0" applyNumberFormat="1" applyFont="1" applyFill="1" applyBorder="1" applyAlignment="1">
      <alignment horizontal="justify" vertical="center" wrapText="1"/>
    </xf>
    <xf numFmtId="49" fontId="5" fillId="10" borderId="67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2" fillId="5" borderId="48" xfId="0" applyNumberFormat="1" applyFont="1" applyFill="1" applyBorder="1" applyAlignment="1">
      <alignment horizontal="justify" vertical="center" wrapText="1"/>
    </xf>
    <xf numFmtId="49" fontId="2" fillId="5" borderId="49" xfId="0" applyNumberFormat="1" applyFont="1" applyFill="1" applyBorder="1" applyAlignment="1">
      <alignment horizontal="justify" vertical="center" wrapText="1"/>
    </xf>
    <xf numFmtId="49" fontId="3" fillId="3" borderId="38" xfId="0" applyNumberFormat="1" applyFont="1" applyFill="1" applyBorder="1" applyAlignment="1">
      <alignment horizontal="justify" vertical="center" wrapText="1"/>
    </xf>
    <xf numFmtId="49" fontId="1" fillId="2" borderId="29" xfId="0" applyNumberFormat="1" applyFont="1" applyFill="1" applyBorder="1" applyAlignment="1">
      <alignment horizontal="justify" vertical="center" wrapText="1"/>
    </xf>
    <xf numFmtId="49" fontId="1" fillId="2" borderId="11" xfId="0" applyNumberFormat="1" applyFont="1" applyFill="1" applyBorder="1" applyAlignment="1">
      <alignment horizontal="justify" vertical="center" wrapText="1"/>
    </xf>
    <xf numFmtId="49" fontId="1" fillId="2" borderId="30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5" fillId="2" borderId="26" xfId="0" applyNumberFormat="1" applyFont="1" applyFill="1" applyBorder="1" applyAlignment="1">
      <alignment horizontal="justify" vertical="center" wrapText="1"/>
    </xf>
    <xf numFmtId="49" fontId="5" fillId="2" borderId="27" xfId="0" applyNumberFormat="1" applyFont="1" applyFill="1" applyBorder="1" applyAlignment="1">
      <alignment horizontal="justify" vertical="center" wrapText="1"/>
    </xf>
    <xf numFmtId="49" fontId="5" fillId="2" borderId="28" xfId="0" applyNumberFormat="1" applyFont="1" applyFill="1" applyBorder="1" applyAlignment="1">
      <alignment horizontal="justify" vertical="center" wrapText="1"/>
    </xf>
    <xf numFmtId="49" fontId="1" fillId="2" borderId="27" xfId="0" applyNumberFormat="1" applyFont="1" applyFill="1" applyBorder="1" applyAlignment="1">
      <alignment horizontal="justify" vertical="center" wrapText="1"/>
    </xf>
    <xf numFmtId="49" fontId="7" fillId="9" borderId="78" xfId="0" applyNumberFormat="1" applyFont="1" applyFill="1" applyBorder="1" applyAlignment="1">
      <alignment horizontal="justify" vertical="center" wrapText="1"/>
    </xf>
    <xf numFmtId="49" fontId="7" fillId="9" borderId="79" xfId="0" applyNumberFormat="1" applyFont="1" applyFill="1" applyBorder="1" applyAlignment="1">
      <alignment horizontal="justify" vertical="center" wrapText="1"/>
    </xf>
    <xf numFmtId="49" fontId="7" fillId="9" borderId="80" xfId="0" applyNumberFormat="1" applyFont="1" applyFill="1" applyBorder="1" applyAlignment="1">
      <alignment horizontal="justify" vertical="center" wrapText="1"/>
    </xf>
    <xf numFmtId="49" fontId="7" fillId="9" borderId="23" xfId="0" applyNumberFormat="1" applyFont="1" applyFill="1" applyBorder="1" applyAlignment="1">
      <alignment horizontal="justify" vertical="center" wrapText="1"/>
    </xf>
    <xf numFmtId="49" fontId="7" fillId="9" borderId="24" xfId="0" applyNumberFormat="1" applyFont="1" applyFill="1" applyBorder="1" applyAlignment="1">
      <alignment horizontal="justify" vertical="center" wrapText="1"/>
    </xf>
    <xf numFmtId="49" fontId="7" fillId="9" borderId="25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2" fillId="5" borderId="42" xfId="0" applyNumberFormat="1" applyFont="1" applyFill="1" applyBorder="1" applyAlignment="1">
      <alignment horizontal="justify" vertical="center" wrapText="1"/>
    </xf>
    <xf numFmtId="49" fontId="2" fillId="5" borderId="43" xfId="0" applyNumberFormat="1" applyFont="1" applyFill="1" applyBorder="1" applyAlignment="1">
      <alignment horizontal="justify" vertical="center" wrapText="1"/>
    </xf>
    <xf numFmtId="49" fontId="2" fillId="5" borderId="44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3" borderId="53" xfId="0" applyNumberFormat="1" applyFont="1" applyFill="1" applyBorder="1" applyAlignment="1">
      <alignment horizontal="justify" vertical="center" wrapText="1"/>
    </xf>
    <xf numFmtId="49" fontId="2" fillId="3" borderId="45" xfId="0" applyNumberFormat="1" applyFont="1" applyFill="1" applyBorder="1" applyAlignment="1">
      <alignment horizontal="justify" vertical="center" wrapText="1"/>
    </xf>
    <xf numFmtId="49" fontId="2" fillId="3" borderId="46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45" xfId="0" applyNumberFormat="1" applyFont="1" applyFill="1" applyBorder="1" applyAlignment="1">
      <alignment horizontal="justify" vertical="center" wrapText="1"/>
    </xf>
    <xf numFmtId="49" fontId="2" fillId="5" borderId="46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167" fontId="5" fillId="8" borderId="21" xfId="1" applyNumberFormat="1" applyFont="1" applyFill="1" applyBorder="1" applyAlignment="1">
      <alignment horizontal="justify" vertical="center" wrapText="1"/>
    </xf>
    <xf numFmtId="167" fontId="5" fillId="8" borderId="22" xfId="1" applyNumberFormat="1" applyFont="1" applyFill="1" applyBorder="1" applyAlignment="1">
      <alignment horizontal="justify" vertical="center" wrapText="1"/>
    </xf>
    <xf numFmtId="167" fontId="1" fillId="2" borderId="3" xfId="1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52387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881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O92"/>
  <sheetViews>
    <sheetView showGridLines="0" tabSelected="1" view="pageBreakPreview" zoomScaleNormal="120" zoomScaleSheetLayoutView="100" workbookViewId="0">
      <selection activeCell="O85" sqref="O85"/>
    </sheetView>
  </sheetViews>
  <sheetFormatPr baseColWidth="10" defaultColWidth="10.85546875" defaultRowHeight="11.25" customHeight="1" x14ac:dyDescent="0.25"/>
  <cols>
    <col min="1" max="1" width="4.42578125" style="4" customWidth="1"/>
    <col min="2" max="2" width="17.42578125" style="3" customWidth="1"/>
    <col min="3" max="3" width="15.28515625" style="3" customWidth="1"/>
    <col min="4" max="4" width="9.42578125" style="3" customWidth="1"/>
    <col min="5" max="5" width="16.5703125" style="3" customWidth="1"/>
    <col min="6" max="6" width="11" style="3" customWidth="1"/>
    <col min="7" max="7" width="15.7109375" style="3" customWidth="1"/>
    <col min="8" max="8" width="3.28515625" style="3" customWidth="1"/>
    <col min="9" max="249" width="10.85546875" style="3" customWidth="1"/>
    <col min="250" max="16384" width="10.85546875" style="4"/>
  </cols>
  <sheetData>
    <row r="1" spans="2:7" ht="15" customHeight="1" x14ac:dyDescent="0.25">
      <c r="B1" s="2"/>
      <c r="C1" s="2"/>
      <c r="D1" s="2"/>
      <c r="E1" s="2"/>
      <c r="F1" s="2"/>
      <c r="G1" s="2"/>
    </row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68"/>
      <c r="C7" s="5"/>
      <c r="D7" s="2"/>
      <c r="E7" s="5"/>
      <c r="F7" s="5"/>
      <c r="G7" s="5"/>
    </row>
    <row r="8" spans="2:7" ht="25.5" x14ac:dyDescent="0.25">
      <c r="B8" s="70" t="s">
        <v>0</v>
      </c>
      <c r="C8" s="65" t="s">
        <v>102</v>
      </c>
      <c r="D8" s="6"/>
      <c r="E8" s="115" t="s">
        <v>95</v>
      </c>
      <c r="F8" s="116"/>
      <c r="G8" s="7">
        <v>450</v>
      </c>
    </row>
    <row r="9" spans="2:7" ht="12.75" x14ac:dyDescent="0.25">
      <c r="B9" s="71" t="s">
        <v>1</v>
      </c>
      <c r="C9" s="65" t="s">
        <v>2</v>
      </c>
      <c r="D9" s="6"/>
      <c r="E9" s="113" t="s">
        <v>3</v>
      </c>
      <c r="F9" s="114"/>
      <c r="G9" s="8" t="s">
        <v>4</v>
      </c>
    </row>
    <row r="10" spans="2:7" ht="12.75" x14ac:dyDescent="0.25">
      <c r="B10" s="71" t="s">
        <v>5</v>
      </c>
      <c r="C10" s="65" t="s">
        <v>6</v>
      </c>
      <c r="D10" s="6"/>
      <c r="E10" s="113" t="s">
        <v>94</v>
      </c>
      <c r="F10" s="114"/>
      <c r="G10" s="9">
        <v>4500</v>
      </c>
    </row>
    <row r="11" spans="2:7" ht="11.25" customHeight="1" x14ac:dyDescent="0.25">
      <c r="B11" s="71" t="s">
        <v>7</v>
      </c>
      <c r="C11" s="65" t="s">
        <v>8</v>
      </c>
      <c r="D11" s="6"/>
      <c r="E11" s="117" t="s">
        <v>9</v>
      </c>
      <c r="F11" s="118"/>
      <c r="G11" s="10">
        <f>(G8*G10)</f>
        <v>2025000</v>
      </c>
    </row>
    <row r="12" spans="2:7" ht="12.75" x14ac:dyDescent="0.25">
      <c r="B12" s="71" t="s">
        <v>10</v>
      </c>
      <c r="C12" s="65" t="s">
        <v>11</v>
      </c>
      <c r="D12" s="6"/>
      <c r="E12" s="113" t="s">
        <v>12</v>
      </c>
      <c r="F12" s="114"/>
      <c r="G12" s="8" t="s">
        <v>96</v>
      </c>
    </row>
    <row r="13" spans="2:7" ht="25.5" x14ac:dyDescent="0.25">
      <c r="B13" s="71" t="s">
        <v>13</v>
      </c>
      <c r="C13" s="66" t="s">
        <v>14</v>
      </c>
      <c r="D13" s="6"/>
      <c r="E13" s="113" t="s">
        <v>15</v>
      </c>
      <c r="F13" s="114"/>
      <c r="G13" s="8" t="s">
        <v>4</v>
      </c>
    </row>
    <row r="14" spans="2:7" ht="12.75" x14ac:dyDescent="0.25">
      <c r="B14" s="71" t="s">
        <v>16</v>
      </c>
      <c r="C14" s="67">
        <v>45014</v>
      </c>
      <c r="D14" s="6"/>
      <c r="E14" s="113" t="s">
        <v>17</v>
      </c>
      <c r="F14" s="114"/>
      <c r="G14" s="8" t="s">
        <v>18</v>
      </c>
    </row>
    <row r="15" spans="2:7" ht="12" customHeight="1" x14ac:dyDescent="0.25">
      <c r="B15" s="69"/>
      <c r="C15" s="12"/>
      <c r="D15" s="5"/>
      <c r="E15" s="1"/>
      <c r="F15" s="1"/>
      <c r="G15" s="1"/>
    </row>
    <row r="16" spans="2:7" ht="12" customHeight="1" x14ac:dyDescent="0.25">
      <c r="B16" s="119" t="s">
        <v>19</v>
      </c>
      <c r="C16" s="120"/>
      <c r="D16" s="120"/>
      <c r="E16" s="120"/>
      <c r="F16" s="120"/>
      <c r="G16" s="120"/>
    </row>
    <row r="17" spans="2:249" ht="12" customHeight="1" x14ac:dyDescent="0.25">
      <c r="B17" s="13"/>
      <c r="C17" s="14"/>
      <c r="D17" s="14"/>
      <c r="E17" s="14"/>
      <c r="F17" s="14"/>
      <c r="G17" s="14"/>
    </row>
    <row r="18" spans="2:249" ht="12" customHeight="1" x14ac:dyDescent="0.25">
      <c r="B18" s="121" t="s">
        <v>20</v>
      </c>
      <c r="C18" s="122"/>
      <c r="D18" s="122"/>
      <c r="E18" s="122"/>
      <c r="F18" s="122"/>
      <c r="G18" s="123"/>
    </row>
    <row r="19" spans="2:249" s="81" customFormat="1" ht="24" customHeight="1" x14ac:dyDescent="0.25">
      <c r="B19" s="79" t="s">
        <v>21</v>
      </c>
      <c r="C19" s="79" t="s">
        <v>22</v>
      </c>
      <c r="D19" s="79" t="s">
        <v>23</v>
      </c>
      <c r="E19" s="79" t="s">
        <v>24</v>
      </c>
      <c r="F19" s="79" t="s">
        <v>25</v>
      </c>
      <c r="G19" s="79" t="s">
        <v>26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</row>
    <row r="20" spans="2:249" ht="12.75" x14ac:dyDescent="0.25">
      <c r="B20" s="15" t="s">
        <v>27</v>
      </c>
      <c r="C20" s="15" t="s">
        <v>28</v>
      </c>
      <c r="D20" s="15">
        <v>0.25</v>
      </c>
      <c r="E20" s="15" t="s">
        <v>29</v>
      </c>
      <c r="F20" s="16">
        <v>25000</v>
      </c>
      <c r="G20" s="16">
        <f>F20*D20</f>
        <v>6250</v>
      </c>
    </row>
    <row r="21" spans="2:249" ht="12.75" x14ac:dyDescent="0.25">
      <c r="B21" s="15" t="s">
        <v>30</v>
      </c>
      <c r="C21" s="15" t="s">
        <v>28</v>
      </c>
      <c r="D21" s="15">
        <v>0.25</v>
      </c>
      <c r="E21" s="15" t="s">
        <v>31</v>
      </c>
      <c r="F21" s="16">
        <v>25000</v>
      </c>
      <c r="G21" s="16">
        <f t="shared" ref="G21:G26" si="0">F21*D21</f>
        <v>6250</v>
      </c>
    </row>
    <row r="22" spans="2:249" ht="12.75" x14ac:dyDescent="0.25">
      <c r="B22" s="17" t="s">
        <v>32</v>
      </c>
      <c r="C22" s="15" t="s">
        <v>28</v>
      </c>
      <c r="D22" s="18">
        <v>0.25</v>
      </c>
      <c r="E22" s="17" t="s">
        <v>31</v>
      </c>
      <c r="F22" s="16">
        <v>25000</v>
      </c>
      <c r="G22" s="16">
        <f t="shared" si="0"/>
        <v>6250</v>
      </c>
    </row>
    <row r="23" spans="2:249" ht="12.75" x14ac:dyDescent="0.25">
      <c r="B23" s="11" t="s">
        <v>33</v>
      </c>
      <c r="C23" s="15" t="s">
        <v>28</v>
      </c>
      <c r="D23" s="19">
        <v>0.125</v>
      </c>
      <c r="E23" s="11" t="s">
        <v>34</v>
      </c>
      <c r="F23" s="16">
        <v>25000</v>
      </c>
      <c r="G23" s="16">
        <f t="shared" si="0"/>
        <v>3125</v>
      </c>
    </row>
    <row r="24" spans="2:249" ht="12.75" x14ac:dyDescent="0.25">
      <c r="B24" s="11" t="s">
        <v>35</v>
      </c>
      <c r="C24" s="15" t="s">
        <v>28</v>
      </c>
      <c r="D24" s="19">
        <v>0.25</v>
      </c>
      <c r="E24" s="11" t="s">
        <v>36</v>
      </c>
      <c r="F24" s="16">
        <v>25000</v>
      </c>
      <c r="G24" s="16">
        <f t="shared" si="0"/>
        <v>6250</v>
      </c>
    </row>
    <row r="25" spans="2:249" ht="12.75" x14ac:dyDescent="0.25">
      <c r="B25" s="11" t="s">
        <v>99</v>
      </c>
      <c r="C25" s="15" t="s">
        <v>28</v>
      </c>
      <c r="D25" s="19">
        <v>4.2</v>
      </c>
      <c r="E25" s="11" t="s">
        <v>93</v>
      </c>
      <c r="F25" s="16">
        <v>25000</v>
      </c>
      <c r="G25" s="16">
        <f t="shared" ref="G25" si="1">F25*D25</f>
        <v>105000</v>
      </c>
    </row>
    <row r="26" spans="2:249" ht="12.75" x14ac:dyDescent="0.25">
      <c r="B26" s="11" t="s">
        <v>100</v>
      </c>
      <c r="C26" s="15" t="s">
        <v>28</v>
      </c>
      <c r="D26" s="19">
        <v>5.4</v>
      </c>
      <c r="E26" s="11" t="s">
        <v>93</v>
      </c>
      <c r="F26" s="16">
        <v>25000</v>
      </c>
      <c r="G26" s="16">
        <f t="shared" si="0"/>
        <v>135000</v>
      </c>
    </row>
    <row r="27" spans="2:249" ht="12.75" customHeight="1" x14ac:dyDescent="0.25">
      <c r="B27" s="138" t="s">
        <v>91</v>
      </c>
      <c r="C27" s="139"/>
      <c r="D27" s="139"/>
      <c r="E27" s="139"/>
      <c r="F27" s="140"/>
      <c r="G27" s="20">
        <f>SUM(G20:G26)</f>
        <v>268125</v>
      </c>
    </row>
    <row r="28" spans="2:249" ht="12" customHeight="1" x14ac:dyDescent="0.25">
      <c r="B28" s="13"/>
      <c r="C28" s="14"/>
      <c r="D28" s="14"/>
      <c r="E28" s="14"/>
      <c r="F28" s="21"/>
      <c r="G28" s="21"/>
    </row>
    <row r="29" spans="2:249" ht="12" customHeight="1" x14ac:dyDescent="0.25">
      <c r="B29" s="93" t="s">
        <v>37</v>
      </c>
      <c r="C29" s="94"/>
      <c r="D29" s="94"/>
      <c r="E29" s="94"/>
      <c r="F29" s="94"/>
      <c r="G29" s="95"/>
    </row>
    <row r="30" spans="2:249" s="81" customFormat="1" ht="24" customHeight="1" x14ac:dyDescent="0.25">
      <c r="B30" s="82" t="s">
        <v>21</v>
      </c>
      <c r="C30" s="82" t="s">
        <v>22</v>
      </c>
      <c r="D30" s="82" t="s">
        <v>23</v>
      </c>
      <c r="E30" s="82" t="s">
        <v>24</v>
      </c>
      <c r="F30" s="82" t="s">
        <v>25</v>
      </c>
      <c r="G30" s="82" t="s">
        <v>26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</row>
    <row r="31" spans="2:249" ht="12.75" x14ac:dyDescent="0.25">
      <c r="B31" s="22" t="s">
        <v>90</v>
      </c>
      <c r="C31" s="22"/>
      <c r="D31" s="22"/>
      <c r="E31" s="22"/>
      <c r="F31" s="23"/>
      <c r="G31" s="24"/>
    </row>
    <row r="32" spans="2:249" ht="12" customHeight="1" x14ac:dyDescent="0.25">
      <c r="B32" s="96" t="s">
        <v>38</v>
      </c>
      <c r="C32" s="96"/>
      <c r="D32" s="96"/>
      <c r="E32" s="96"/>
      <c r="F32" s="96"/>
      <c r="G32" s="63">
        <f>SUM(G31)</f>
        <v>0</v>
      </c>
    </row>
    <row r="33" spans="2:249" ht="12" customHeight="1" x14ac:dyDescent="0.25">
      <c r="B33" s="60"/>
      <c r="C33" s="61"/>
      <c r="D33" s="61"/>
      <c r="E33" s="61"/>
      <c r="F33" s="62"/>
      <c r="G33" s="62"/>
    </row>
    <row r="34" spans="2:249" ht="12" customHeight="1" x14ac:dyDescent="0.25">
      <c r="B34" s="93" t="s">
        <v>39</v>
      </c>
      <c r="C34" s="94"/>
      <c r="D34" s="94"/>
      <c r="E34" s="94"/>
      <c r="F34" s="94"/>
      <c r="G34" s="95"/>
    </row>
    <row r="35" spans="2:249" s="81" customFormat="1" ht="24" customHeight="1" x14ac:dyDescent="0.25">
      <c r="B35" s="82" t="s">
        <v>21</v>
      </c>
      <c r="C35" s="82" t="s">
        <v>22</v>
      </c>
      <c r="D35" s="82" t="s">
        <v>23</v>
      </c>
      <c r="E35" s="82" t="s">
        <v>24</v>
      </c>
      <c r="F35" s="82" t="s">
        <v>25</v>
      </c>
      <c r="G35" s="82" t="s">
        <v>26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</row>
    <row r="36" spans="2:249" ht="12.75" x14ac:dyDescent="0.25">
      <c r="B36" s="32" t="s">
        <v>40</v>
      </c>
      <c r="C36" s="32" t="s">
        <v>89</v>
      </c>
      <c r="D36" s="33">
        <v>0.25</v>
      </c>
      <c r="E36" s="32" t="s">
        <v>41</v>
      </c>
      <c r="F36" s="24">
        <v>140000</v>
      </c>
      <c r="G36" s="24">
        <f>F36*D36</f>
        <v>35000</v>
      </c>
      <c r="I36" s="31"/>
    </row>
    <row r="37" spans="2:249" ht="12.75" x14ac:dyDescent="0.25">
      <c r="B37" s="32" t="s">
        <v>42</v>
      </c>
      <c r="C37" s="32" t="s">
        <v>89</v>
      </c>
      <c r="D37" s="33">
        <v>0.125</v>
      </c>
      <c r="E37" s="32" t="s">
        <v>41</v>
      </c>
      <c r="F37" s="24">
        <v>280000</v>
      </c>
      <c r="G37" s="24">
        <f t="shared" ref="G37:G40" si="2">F37*D37</f>
        <v>35000</v>
      </c>
      <c r="I37" s="31"/>
    </row>
    <row r="38" spans="2:249" ht="12.75" x14ac:dyDescent="0.25">
      <c r="B38" s="32" t="s">
        <v>43</v>
      </c>
      <c r="C38" s="32" t="s">
        <v>89</v>
      </c>
      <c r="D38" s="33">
        <v>0.25</v>
      </c>
      <c r="E38" s="32" t="s">
        <v>44</v>
      </c>
      <c r="F38" s="24">
        <v>140000</v>
      </c>
      <c r="G38" s="24">
        <f t="shared" ref="G38" si="3">F38*D38</f>
        <v>35000</v>
      </c>
      <c r="I38" s="31"/>
    </row>
    <row r="39" spans="2:249" ht="12.75" x14ac:dyDescent="0.25">
      <c r="B39" s="33" t="s">
        <v>45</v>
      </c>
      <c r="C39" s="32" t="s">
        <v>89</v>
      </c>
      <c r="D39" s="33">
        <v>0.125</v>
      </c>
      <c r="E39" s="32" t="s">
        <v>44</v>
      </c>
      <c r="F39" s="24">
        <v>280000</v>
      </c>
      <c r="G39" s="24">
        <f t="shared" si="2"/>
        <v>35000</v>
      </c>
      <c r="I39" s="31"/>
    </row>
    <row r="40" spans="2:249" ht="12.75" x14ac:dyDescent="0.25">
      <c r="B40" s="32" t="s">
        <v>46</v>
      </c>
      <c r="C40" s="32" t="s">
        <v>89</v>
      </c>
      <c r="D40" s="33">
        <v>0.125</v>
      </c>
      <c r="E40" s="32" t="s">
        <v>44</v>
      </c>
      <c r="F40" s="24">
        <v>280000</v>
      </c>
      <c r="G40" s="24">
        <f t="shared" si="2"/>
        <v>35000</v>
      </c>
      <c r="I40" s="31"/>
    </row>
    <row r="41" spans="2:249" ht="12.75" x14ac:dyDescent="0.25">
      <c r="B41" s="32" t="s">
        <v>92</v>
      </c>
      <c r="C41" s="32" t="s">
        <v>89</v>
      </c>
      <c r="D41" s="33">
        <v>1.43</v>
      </c>
      <c r="E41" s="32" t="s">
        <v>62</v>
      </c>
      <c r="F41" s="24">
        <v>24475</v>
      </c>
      <c r="G41" s="24">
        <f>D41*F41</f>
        <v>34999.25</v>
      </c>
      <c r="I41" s="31"/>
    </row>
    <row r="42" spans="2:249" ht="11.25" customHeight="1" x14ac:dyDescent="0.25">
      <c r="B42" s="96" t="s">
        <v>47</v>
      </c>
      <c r="C42" s="96"/>
      <c r="D42" s="96"/>
      <c r="E42" s="96"/>
      <c r="F42" s="96"/>
      <c r="G42" s="63">
        <f>SUM(G36:G40)</f>
        <v>175000</v>
      </c>
    </row>
    <row r="43" spans="2:249" ht="12" customHeight="1" x14ac:dyDescent="0.25">
      <c r="B43" s="60"/>
      <c r="C43" s="61"/>
      <c r="D43" s="61"/>
      <c r="E43" s="61"/>
      <c r="F43" s="62"/>
      <c r="G43" s="62"/>
    </row>
    <row r="44" spans="2:249" ht="12" customHeight="1" x14ac:dyDescent="0.25">
      <c r="B44" s="93" t="s">
        <v>48</v>
      </c>
      <c r="C44" s="94"/>
      <c r="D44" s="94"/>
      <c r="E44" s="94"/>
      <c r="F44" s="94"/>
      <c r="G44" s="95"/>
    </row>
    <row r="45" spans="2:249" s="81" customFormat="1" ht="24" customHeight="1" x14ac:dyDescent="0.25">
      <c r="B45" s="83" t="s">
        <v>49</v>
      </c>
      <c r="C45" s="83" t="s">
        <v>50</v>
      </c>
      <c r="D45" s="83" t="s">
        <v>107</v>
      </c>
      <c r="E45" s="83" t="s">
        <v>24</v>
      </c>
      <c r="F45" s="83" t="s">
        <v>25</v>
      </c>
      <c r="G45" s="83" t="s">
        <v>26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</row>
    <row r="46" spans="2:249" s="35" customFormat="1" ht="12.75" customHeight="1" x14ac:dyDescent="0.25">
      <c r="B46" s="90" t="s">
        <v>51</v>
      </c>
      <c r="C46" s="91"/>
      <c r="D46" s="91"/>
      <c r="E46" s="91"/>
      <c r="F46" s="91"/>
      <c r="G46" s="92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</row>
    <row r="47" spans="2:249" s="35" customFormat="1" ht="12.75" x14ac:dyDescent="0.25">
      <c r="B47" s="32" t="s">
        <v>52</v>
      </c>
      <c r="C47" s="32" t="s">
        <v>53</v>
      </c>
      <c r="D47" s="36">
        <v>10</v>
      </c>
      <c r="E47" s="11" t="s">
        <v>44</v>
      </c>
      <c r="F47" s="23">
        <v>9998</v>
      </c>
      <c r="G47" s="23">
        <f>D47*F47</f>
        <v>99980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</row>
    <row r="48" spans="2:249" s="35" customFormat="1" ht="12.75" x14ac:dyDescent="0.25">
      <c r="B48" s="32" t="s">
        <v>54</v>
      </c>
      <c r="C48" s="32" t="s">
        <v>53</v>
      </c>
      <c r="D48" s="36">
        <v>15</v>
      </c>
      <c r="E48" s="11" t="s">
        <v>44</v>
      </c>
      <c r="F48" s="23">
        <v>2998</v>
      </c>
      <c r="G48" s="23">
        <f>D48*F48</f>
        <v>44970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</row>
    <row r="49" spans="2:249" s="35" customFormat="1" ht="12.75" customHeight="1" x14ac:dyDescent="0.25">
      <c r="B49" s="87" t="s">
        <v>55</v>
      </c>
      <c r="C49" s="88"/>
      <c r="D49" s="88"/>
      <c r="E49" s="88"/>
      <c r="F49" s="88"/>
      <c r="G49" s="89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</row>
    <row r="50" spans="2:249" s="35" customFormat="1" ht="38.25" x14ac:dyDescent="0.25">
      <c r="B50" s="32" t="s">
        <v>105</v>
      </c>
      <c r="C50" s="32" t="s">
        <v>53</v>
      </c>
      <c r="D50" s="33">
        <v>175</v>
      </c>
      <c r="E50" s="11" t="s">
        <v>44</v>
      </c>
      <c r="F50" s="23">
        <v>998</v>
      </c>
      <c r="G50" s="23">
        <f>(D50*F50)</f>
        <v>174650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</row>
    <row r="51" spans="2:249" s="35" customFormat="1" ht="25.5" x14ac:dyDescent="0.25">
      <c r="B51" s="32" t="s">
        <v>103</v>
      </c>
      <c r="C51" s="32" t="s">
        <v>53</v>
      </c>
      <c r="D51" s="33">
        <v>250</v>
      </c>
      <c r="E51" s="11" t="s">
        <v>44</v>
      </c>
      <c r="F51" s="23">
        <v>1197</v>
      </c>
      <c r="G51" s="23">
        <f>(D51*F51)</f>
        <v>299250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</row>
    <row r="52" spans="2:249" s="35" customFormat="1" ht="12.75" x14ac:dyDescent="0.25">
      <c r="B52" s="32" t="s">
        <v>104</v>
      </c>
      <c r="C52" s="32" t="s">
        <v>53</v>
      </c>
      <c r="D52" s="33">
        <v>100</v>
      </c>
      <c r="E52" s="11" t="s">
        <v>44</v>
      </c>
      <c r="F52" s="23">
        <v>752</v>
      </c>
      <c r="G52" s="23">
        <f>(D52*F52)</f>
        <v>75200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</row>
    <row r="53" spans="2:249" s="35" customFormat="1" ht="12.75" x14ac:dyDescent="0.25">
      <c r="B53" s="32" t="s">
        <v>106</v>
      </c>
      <c r="C53" s="32" t="s">
        <v>53</v>
      </c>
      <c r="D53" s="33">
        <v>250</v>
      </c>
      <c r="E53" s="11" t="s">
        <v>44</v>
      </c>
      <c r="F53" s="23">
        <v>200</v>
      </c>
      <c r="G53" s="23">
        <f t="shared" ref="G53" si="4">(D53*F53)</f>
        <v>50000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</row>
    <row r="54" spans="2:249" s="35" customFormat="1" ht="12.75" customHeight="1" x14ac:dyDescent="0.25">
      <c r="B54" s="84" t="s">
        <v>56</v>
      </c>
      <c r="C54" s="85"/>
      <c r="D54" s="85"/>
      <c r="E54" s="85"/>
      <c r="F54" s="85"/>
      <c r="G54" s="86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</row>
    <row r="55" spans="2:249" s="35" customFormat="1" ht="12.75" x14ac:dyDescent="0.25">
      <c r="B55" s="28" t="s">
        <v>57</v>
      </c>
      <c r="C55" s="28" t="s">
        <v>58</v>
      </c>
      <c r="D55" s="29">
        <v>1</v>
      </c>
      <c r="E55" s="28" t="s">
        <v>36</v>
      </c>
      <c r="F55" s="64">
        <v>31000</v>
      </c>
      <c r="G55" s="23">
        <f>D55*F55</f>
        <v>31000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</row>
    <row r="56" spans="2:249" ht="13.5" customHeight="1" x14ac:dyDescent="0.25">
      <c r="B56" s="124" t="s">
        <v>59</v>
      </c>
      <c r="C56" s="125"/>
      <c r="D56" s="125"/>
      <c r="E56" s="125"/>
      <c r="F56" s="125"/>
      <c r="G56" s="63">
        <f>SUM(G47+G48+G50+G51+G52+G53+G55)</f>
        <v>775050</v>
      </c>
    </row>
    <row r="57" spans="2:249" ht="12" customHeight="1" x14ac:dyDescent="0.25">
      <c r="B57" s="25"/>
      <c r="C57" s="26"/>
      <c r="D57" s="26"/>
      <c r="E57" s="26"/>
      <c r="F57" s="27"/>
      <c r="G57" s="62"/>
    </row>
    <row r="58" spans="2:249" ht="12" customHeight="1" x14ac:dyDescent="0.25">
      <c r="B58" s="93" t="s">
        <v>60</v>
      </c>
      <c r="C58" s="94"/>
      <c r="D58" s="94"/>
      <c r="E58" s="94"/>
      <c r="F58" s="94"/>
      <c r="G58" s="95"/>
    </row>
    <row r="59" spans="2:249" s="81" customFormat="1" ht="24" customHeight="1" x14ac:dyDescent="0.25">
      <c r="B59" s="82" t="s">
        <v>61</v>
      </c>
      <c r="C59" s="82" t="s">
        <v>50</v>
      </c>
      <c r="D59" s="83" t="s">
        <v>107</v>
      </c>
      <c r="E59" s="82" t="s">
        <v>24</v>
      </c>
      <c r="F59" s="82" t="s">
        <v>25</v>
      </c>
      <c r="G59" s="82" t="s">
        <v>26</v>
      </c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  <c r="GT59" s="80"/>
      <c r="GU59" s="80"/>
      <c r="GV59" s="80"/>
      <c r="GW59" s="80"/>
      <c r="GX59" s="80"/>
      <c r="GY59" s="80"/>
      <c r="GZ59" s="80"/>
      <c r="HA59" s="80"/>
      <c r="HB59" s="80"/>
      <c r="HC59" s="80"/>
      <c r="HD59" s="80"/>
      <c r="HE59" s="80"/>
      <c r="HF59" s="80"/>
      <c r="HG59" s="80"/>
      <c r="HH59" s="80"/>
      <c r="HI59" s="80"/>
      <c r="HJ59" s="80"/>
      <c r="HK59" s="80"/>
      <c r="HL59" s="80"/>
      <c r="HM59" s="80"/>
      <c r="HN59" s="80"/>
      <c r="HO59" s="80"/>
      <c r="HP59" s="80"/>
      <c r="HQ59" s="80"/>
      <c r="HR59" s="80"/>
      <c r="HS59" s="80"/>
      <c r="HT59" s="80"/>
      <c r="HU59" s="80"/>
      <c r="HV59" s="80"/>
      <c r="HW59" s="80"/>
      <c r="HX59" s="80"/>
      <c r="HY59" s="80"/>
      <c r="HZ59" s="80"/>
      <c r="IA59" s="80"/>
      <c r="IB59" s="80"/>
      <c r="IC59" s="80"/>
      <c r="ID59" s="80"/>
      <c r="IE59" s="80"/>
      <c r="IF59" s="80"/>
      <c r="IG59" s="80"/>
      <c r="IH59" s="80"/>
      <c r="II59" s="80"/>
      <c r="IJ59" s="80"/>
      <c r="IK59" s="80"/>
      <c r="IL59" s="80"/>
      <c r="IM59" s="80"/>
      <c r="IN59" s="80"/>
      <c r="IO59" s="80"/>
    </row>
    <row r="60" spans="2:249" ht="12.75" x14ac:dyDescent="0.25">
      <c r="B60" s="32" t="s">
        <v>100</v>
      </c>
      <c r="C60" s="32" t="s">
        <v>101</v>
      </c>
      <c r="D60" s="33">
        <v>350</v>
      </c>
      <c r="E60" s="32" t="s">
        <v>62</v>
      </c>
      <c r="F60" s="24">
        <v>200</v>
      </c>
      <c r="G60" s="30">
        <f>D60*F60</f>
        <v>70000</v>
      </c>
    </row>
    <row r="61" spans="2:249" ht="12.75" x14ac:dyDescent="0.25">
      <c r="B61" s="72" t="s">
        <v>63</v>
      </c>
      <c r="C61" s="73"/>
      <c r="D61" s="74"/>
      <c r="E61" s="73"/>
      <c r="F61" s="75"/>
      <c r="G61" s="76">
        <f>D61*F61</f>
        <v>0</v>
      </c>
    </row>
    <row r="62" spans="2:249" ht="13.5" customHeight="1" x14ac:dyDescent="0.25">
      <c r="B62" s="96" t="s">
        <v>64</v>
      </c>
      <c r="C62" s="96"/>
      <c r="D62" s="96"/>
      <c r="E62" s="96"/>
      <c r="F62" s="96"/>
      <c r="G62" s="63">
        <f>SUM(G60:G61)</f>
        <v>70000</v>
      </c>
    </row>
    <row r="63" spans="2:249" ht="12" customHeight="1" x14ac:dyDescent="0.25">
      <c r="B63" s="77"/>
      <c r="C63" s="77"/>
      <c r="D63" s="77"/>
      <c r="E63" s="77"/>
      <c r="F63" s="78"/>
      <c r="G63" s="78"/>
    </row>
    <row r="64" spans="2:249" ht="11.25" customHeight="1" x14ac:dyDescent="0.25">
      <c r="B64" s="126" t="s">
        <v>65</v>
      </c>
      <c r="C64" s="127"/>
      <c r="D64" s="127"/>
      <c r="E64" s="127"/>
      <c r="F64" s="128"/>
      <c r="G64" s="37">
        <f>G27+G32+G42+G56+G62</f>
        <v>1288175</v>
      </c>
    </row>
    <row r="65" spans="2:7" ht="12" customHeight="1" x14ac:dyDescent="0.25">
      <c r="B65" s="129" t="s">
        <v>66</v>
      </c>
      <c r="C65" s="130"/>
      <c r="D65" s="130"/>
      <c r="E65" s="130"/>
      <c r="F65" s="131"/>
      <c r="G65" s="38">
        <f>G64*0.05</f>
        <v>64408.75</v>
      </c>
    </row>
    <row r="66" spans="2:7" ht="12" customHeight="1" x14ac:dyDescent="0.25">
      <c r="B66" s="132" t="s">
        <v>67</v>
      </c>
      <c r="C66" s="133"/>
      <c r="D66" s="133"/>
      <c r="E66" s="133"/>
      <c r="F66" s="134"/>
      <c r="G66" s="39">
        <f>G65+G64</f>
        <v>1352583.75</v>
      </c>
    </row>
    <row r="67" spans="2:7" ht="12" customHeight="1" x14ac:dyDescent="0.25">
      <c r="B67" s="129" t="s">
        <v>68</v>
      </c>
      <c r="C67" s="130"/>
      <c r="D67" s="130"/>
      <c r="E67" s="130"/>
      <c r="F67" s="131"/>
      <c r="G67" s="38">
        <f>G11</f>
        <v>2025000</v>
      </c>
    </row>
    <row r="68" spans="2:7" ht="11.25" customHeight="1" x14ac:dyDescent="0.25">
      <c r="B68" s="135" t="s">
        <v>69</v>
      </c>
      <c r="C68" s="136"/>
      <c r="D68" s="136"/>
      <c r="E68" s="136"/>
      <c r="F68" s="137"/>
      <c r="G68" s="40">
        <f>G67-G66</f>
        <v>672416.25</v>
      </c>
    </row>
    <row r="69" spans="2:7" ht="12" customHeight="1" x14ac:dyDescent="0.25">
      <c r="B69" s="44" t="s">
        <v>70</v>
      </c>
      <c r="C69" s="41"/>
      <c r="D69" s="41"/>
      <c r="E69" s="41"/>
      <c r="F69" s="41"/>
      <c r="G69" s="42"/>
    </row>
    <row r="70" spans="2:7" ht="12.75" customHeight="1" thickBot="1" x14ac:dyDescent="0.3">
      <c r="B70" s="43"/>
      <c r="C70" s="41"/>
      <c r="D70" s="41"/>
      <c r="E70" s="41"/>
      <c r="F70" s="41"/>
      <c r="G70" s="42"/>
    </row>
    <row r="71" spans="2:7" ht="15" customHeight="1" x14ac:dyDescent="0.25">
      <c r="B71" s="103" t="s">
        <v>71</v>
      </c>
      <c r="C71" s="104"/>
      <c r="D71" s="104"/>
      <c r="E71" s="104"/>
      <c r="F71" s="105"/>
      <c r="G71" s="42"/>
    </row>
    <row r="72" spans="2:7" ht="11.25" customHeight="1" x14ac:dyDescent="0.25">
      <c r="B72" s="97" t="s">
        <v>72</v>
      </c>
      <c r="C72" s="98"/>
      <c r="D72" s="98"/>
      <c r="E72" s="98"/>
      <c r="F72" s="99"/>
      <c r="G72" s="42"/>
    </row>
    <row r="73" spans="2:7" ht="11.25" customHeight="1" x14ac:dyDescent="0.25">
      <c r="B73" s="97" t="s">
        <v>73</v>
      </c>
      <c r="C73" s="98"/>
      <c r="D73" s="98"/>
      <c r="E73" s="98"/>
      <c r="F73" s="99"/>
      <c r="G73" s="42"/>
    </row>
    <row r="74" spans="2:7" ht="12.75" x14ac:dyDescent="0.25">
      <c r="B74" s="97" t="s">
        <v>74</v>
      </c>
      <c r="C74" s="98"/>
      <c r="D74" s="98"/>
      <c r="E74" s="98"/>
      <c r="F74" s="99"/>
      <c r="G74" s="42"/>
    </row>
    <row r="75" spans="2:7" ht="11.25" customHeight="1" x14ac:dyDescent="0.25">
      <c r="B75" s="97" t="s">
        <v>75</v>
      </c>
      <c r="C75" s="98"/>
      <c r="D75" s="98"/>
      <c r="E75" s="98"/>
      <c r="F75" s="99"/>
      <c r="G75" s="42"/>
    </row>
    <row r="76" spans="2:7" ht="12.75" x14ac:dyDescent="0.25">
      <c r="B76" s="97" t="s">
        <v>76</v>
      </c>
      <c r="C76" s="98"/>
      <c r="D76" s="98"/>
      <c r="E76" s="98"/>
      <c r="F76" s="99"/>
      <c r="G76" s="42"/>
    </row>
    <row r="77" spans="2:7" ht="12" customHeight="1" thickBot="1" x14ac:dyDescent="0.3">
      <c r="B77" s="100" t="s">
        <v>77</v>
      </c>
      <c r="C77" s="101"/>
      <c r="D77" s="101"/>
      <c r="E77" s="101"/>
      <c r="F77" s="102"/>
      <c r="G77" s="42"/>
    </row>
    <row r="78" spans="2:7" ht="12.75" customHeight="1" x14ac:dyDescent="0.25">
      <c r="B78" s="43"/>
      <c r="C78" s="43"/>
      <c r="D78" s="43"/>
      <c r="E78" s="43"/>
      <c r="F78" s="43"/>
      <c r="G78" s="42"/>
    </row>
    <row r="79" spans="2:7" ht="15" customHeight="1" thickBot="1" x14ac:dyDescent="0.3">
      <c r="B79" s="110" t="s">
        <v>78</v>
      </c>
      <c r="C79" s="111"/>
      <c r="D79" s="112"/>
      <c r="E79" s="45"/>
      <c r="F79" s="45"/>
      <c r="G79" s="42"/>
    </row>
    <row r="80" spans="2:7" ht="12" customHeight="1" x14ac:dyDescent="0.25">
      <c r="B80" s="46" t="s">
        <v>61</v>
      </c>
      <c r="C80" s="47" t="s">
        <v>108</v>
      </c>
      <c r="D80" s="48" t="s">
        <v>79</v>
      </c>
      <c r="E80" s="45"/>
      <c r="F80" s="45"/>
      <c r="G80" s="42"/>
    </row>
    <row r="81" spans="2:7" ht="12" customHeight="1" x14ac:dyDescent="0.25">
      <c r="B81" s="49" t="s">
        <v>80</v>
      </c>
      <c r="C81" s="143">
        <f>G27</f>
        <v>268125</v>
      </c>
      <c r="D81" s="50">
        <f>(C81/C87)</f>
        <v>0.19823171762931502</v>
      </c>
      <c r="E81" s="45"/>
      <c r="F81" s="45"/>
      <c r="G81" s="42" t="s">
        <v>81</v>
      </c>
    </row>
    <row r="82" spans="2:7" ht="12" customHeight="1" x14ac:dyDescent="0.25">
      <c r="B82" s="49" t="s">
        <v>82</v>
      </c>
      <c r="C82" s="143">
        <f>G32</f>
        <v>0</v>
      </c>
      <c r="D82" s="50">
        <v>0</v>
      </c>
      <c r="E82" s="45"/>
      <c r="F82" s="45"/>
      <c r="G82" s="42"/>
    </row>
    <row r="83" spans="2:7" ht="12" customHeight="1" x14ac:dyDescent="0.25">
      <c r="B83" s="49" t="s">
        <v>83</v>
      </c>
      <c r="C83" s="143">
        <f>G42</f>
        <v>175000</v>
      </c>
      <c r="D83" s="50">
        <f>(C83/C87)</f>
        <v>0.12938200684430817</v>
      </c>
      <c r="E83" s="45"/>
      <c r="F83" s="45"/>
      <c r="G83" s="42"/>
    </row>
    <row r="84" spans="2:7" ht="12" customHeight="1" x14ac:dyDescent="0.25">
      <c r="B84" s="49" t="s">
        <v>49</v>
      </c>
      <c r="C84" s="143">
        <f>G56</f>
        <v>775050</v>
      </c>
      <c r="D84" s="50">
        <f>(C84/C87)</f>
        <v>0.57301442516960599</v>
      </c>
      <c r="E84" s="45"/>
      <c r="F84" s="45"/>
      <c r="G84" s="42"/>
    </row>
    <row r="85" spans="2:7" ht="12" customHeight="1" x14ac:dyDescent="0.25">
      <c r="B85" s="49" t="s">
        <v>84</v>
      </c>
      <c r="C85" s="143">
        <f>G62</f>
        <v>70000</v>
      </c>
      <c r="D85" s="50">
        <f>(C85/C87)</f>
        <v>5.1752802737723265E-2</v>
      </c>
      <c r="E85" s="51"/>
      <c r="F85" s="51"/>
      <c r="G85" s="42"/>
    </row>
    <row r="86" spans="2:7" ht="12" customHeight="1" x14ac:dyDescent="0.25">
      <c r="B86" s="49" t="s">
        <v>85</v>
      </c>
      <c r="C86" s="143">
        <f>G65</f>
        <v>64408.75</v>
      </c>
      <c r="D86" s="50">
        <f>(C86/C87)</f>
        <v>4.7619047619047616E-2</v>
      </c>
      <c r="E86" s="51"/>
      <c r="F86" s="51"/>
      <c r="G86" s="42"/>
    </row>
    <row r="87" spans="2:7" ht="12.75" customHeight="1" thickBot="1" x14ac:dyDescent="0.3">
      <c r="B87" s="52" t="s">
        <v>86</v>
      </c>
      <c r="C87" s="141">
        <f>SUM(C81:C86)</f>
        <v>1352583.75</v>
      </c>
      <c r="D87" s="53">
        <f>SUM(D81:D86)</f>
        <v>1</v>
      </c>
      <c r="E87" s="51"/>
      <c r="F87" s="51"/>
      <c r="G87" s="42"/>
    </row>
    <row r="88" spans="2:7" ht="12.75" customHeight="1" thickBot="1" x14ac:dyDescent="0.3">
      <c r="B88" s="54"/>
      <c r="C88" s="41"/>
      <c r="D88" s="41"/>
      <c r="E88" s="41"/>
      <c r="F88" s="41"/>
      <c r="G88" s="42"/>
    </row>
    <row r="89" spans="2:7" ht="15.75" customHeight="1" thickBot="1" x14ac:dyDescent="0.3">
      <c r="B89" s="107" t="s">
        <v>87</v>
      </c>
      <c r="C89" s="108"/>
      <c r="D89" s="108"/>
      <c r="E89" s="109"/>
      <c r="F89" s="51"/>
      <c r="G89" s="42"/>
    </row>
    <row r="90" spans="2:7" ht="10.5" customHeight="1" x14ac:dyDescent="0.25">
      <c r="B90" s="55" t="s">
        <v>97</v>
      </c>
      <c r="C90" s="56">
        <v>420</v>
      </c>
      <c r="D90" s="56">
        <v>450</v>
      </c>
      <c r="E90" s="57">
        <v>480</v>
      </c>
      <c r="F90" s="58"/>
      <c r="G90" s="59"/>
    </row>
    <row r="91" spans="2:7" ht="26.25" thickBot="1" x14ac:dyDescent="0.3">
      <c r="B91" s="52" t="s">
        <v>98</v>
      </c>
      <c r="C91" s="141">
        <f>G66/C90</f>
        <v>3220.4375</v>
      </c>
      <c r="D91" s="141">
        <f>G66/D90</f>
        <v>3005.7416666666668</v>
      </c>
      <c r="E91" s="142">
        <f>G66/E90</f>
        <v>2817.8828125</v>
      </c>
      <c r="F91" s="58"/>
      <c r="G91" s="59"/>
    </row>
    <row r="92" spans="2:7" ht="12.75" x14ac:dyDescent="0.25">
      <c r="B92" s="106" t="s">
        <v>88</v>
      </c>
      <c r="C92" s="106"/>
      <c r="D92" s="106"/>
      <c r="E92" s="106"/>
      <c r="F92" s="43"/>
      <c r="G92" s="43"/>
    </row>
  </sheetData>
  <mergeCells count="36">
    <mergeCell ref="E14:F14"/>
    <mergeCell ref="B16:G16"/>
    <mergeCell ref="B18:G18"/>
    <mergeCell ref="B58:G58"/>
    <mergeCell ref="B72:F72"/>
    <mergeCell ref="B56:F56"/>
    <mergeCell ref="B62:F62"/>
    <mergeCell ref="B64:F64"/>
    <mergeCell ref="B65:F65"/>
    <mergeCell ref="B66:F66"/>
    <mergeCell ref="B68:F68"/>
    <mergeCell ref="B67:F67"/>
    <mergeCell ref="B34:G34"/>
    <mergeCell ref="B32:F32"/>
    <mergeCell ref="B29:G29"/>
    <mergeCell ref="B27:F27"/>
    <mergeCell ref="E12:F12"/>
    <mergeCell ref="E10:F10"/>
    <mergeCell ref="E9:F9"/>
    <mergeCell ref="E8:F8"/>
    <mergeCell ref="E13:F13"/>
    <mergeCell ref="E11:F11"/>
    <mergeCell ref="B75:F75"/>
    <mergeCell ref="B76:F76"/>
    <mergeCell ref="B77:F77"/>
    <mergeCell ref="B71:F71"/>
    <mergeCell ref="B92:E92"/>
    <mergeCell ref="B89:E89"/>
    <mergeCell ref="B79:D79"/>
    <mergeCell ref="B73:F73"/>
    <mergeCell ref="B74:F74"/>
    <mergeCell ref="B54:G54"/>
    <mergeCell ref="B49:G49"/>
    <mergeCell ref="B46:G46"/>
    <mergeCell ref="B44:G44"/>
    <mergeCell ref="B42:F42"/>
  </mergeCells>
  <printOptions horizontalCentered="1"/>
  <pageMargins left="0.74803149606299213" right="0.74803149606299213" top="0.98425196850393704" bottom="0.98425196850393704" header="0" footer="0"/>
  <pageSetup paperSize="121" scale="87" orientation="portrait" r:id="rId1"/>
  <headerFooter>
    <oddFooter>&amp;C&amp;"Helvetica Neue,Regular"&amp;12&amp;K000000&amp;P</oddFooter>
  </headerFooter>
  <rowBreaks count="1" manualBreakCount="1">
    <brk id="69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TRÉBOL ROSADO-BALLICA</vt:lpstr>
      <vt:lpstr>'TRÉBOL ROSADO-BALLICA'!Área_de_impresión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cp:lastPrinted>2023-03-30T14:36:42Z</cp:lastPrinted>
  <dcterms:created xsi:type="dcterms:W3CDTF">2020-11-27T12:49:26Z</dcterms:created>
  <dcterms:modified xsi:type="dcterms:W3CDTF">2023-03-31T20:56:12Z</dcterms:modified>
  <cp:category/>
  <cp:contentStatus/>
</cp:coreProperties>
</file>