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PE~1\AppData\Local\Temp\Rar$DIa0.562\"/>
    </mc:Choice>
  </mc:AlternateContent>
  <bookViews>
    <workbookView xWindow="0" yWindow="0" windowWidth="20490" windowHeight="7665"/>
  </bookViews>
  <sheets>
    <sheet name="TREBOL ROSADO 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3" i="1" l="1"/>
  <c r="G44" i="1"/>
  <c r="G45" i="1"/>
  <c r="G46" i="1"/>
  <c r="G47" i="1"/>
  <c r="G48" i="1"/>
  <c r="G49" i="1"/>
  <c r="G50" i="1"/>
  <c r="G51" i="1"/>
  <c r="G42" i="1"/>
  <c r="G36" i="1"/>
  <c r="G35" i="1"/>
  <c r="G34" i="1"/>
  <c r="G33" i="1"/>
  <c r="G32" i="1"/>
  <c r="G12" i="1"/>
  <c r="G28" i="1" l="1"/>
  <c r="C77" i="1" s="1"/>
  <c r="G57" i="1"/>
  <c r="C80" i="1" s="1"/>
  <c r="G62" i="1"/>
  <c r="G23" i="1" l="1"/>
  <c r="C76" i="1" s="1"/>
  <c r="G52" i="1"/>
  <c r="C79" i="1" s="1"/>
  <c r="G37" i="1"/>
  <c r="C78" i="1" s="1"/>
  <c r="G59" i="1" l="1"/>
  <c r="G60" i="1" s="1"/>
  <c r="G61" i="1" l="1"/>
  <c r="D87" i="1" s="1"/>
  <c r="C81" i="1"/>
  <c r="G63" i="1"/>
  <c r="E87" i="1"/>
  <c r="C87" i="1" l="1"/>
  <c r="C82" i="1"/>
  <c r="D79" i="1" l="1"/>
  <c r="D80" i="1"/>
  <c r="D78" i="1"/>
  <c r="D76" i="1"/>
  <c r="D81" i="1"/>
  <c r="D82" i="1" l="1"/>
</calcChain>
</file>

<file path=xl/sharedStrings.xml><?xml version="1.0" encoding="utf-8"?>
<sst xmlns="http://schemas.openxmlformats.org/spreadsheetml/2006/main" count="143" uniqueCount="99">
  <si>
    <t>RUBRO O CULTIVO</t>
  </si>
  <si>
    <t>TREBOL ROSADO/BALLICA</t>
  </si>
  <si>
    <t>RENDIMIENTO (Fardos/Há.)</t>
  </si>
  <si>
    <t>VARIEDAD</t>
  </si>
  <si>
    <t>QUIÑEQUELI-NUI</t>
  </si>
  <si>
    <t>FECHA ESTIMADA  PRECIO VENTA</t>
  </si>
  <si>
    <t>NIVEL TECNOLÓGICO</t>
  </si>
  <si>
    <t>MEDIO</t>
  </si>
  <si>
    <t>PRECIO ESPERADO ($/Fardos)</t>
  </si>
  <si>
    <t>REGIÓN</t>
  </si>
  <si>
    <t>ñuble</t>
  </si>
  <si>
    <t>INGRESO ESPERADO, con IVA ($)</t>
  </si>
  <si>
    <t>AGENCIA DE ÁREA</t>
  </si>
  <si>
    <t>QUIRIHUE</t>
  </si>
  <si>
    <t>DESTINO PRODUCCION</t>
  </si>
  <si>
    <t>CONSUMO PREDIO</t>
  </si>
  <si>
    <t>COMUNA/LOCALIDAD</t>
  </si>
  <si>
    <t xml:space="preserve">TODAS 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</si>
  <si>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</si>
  <si>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</si>
  <si>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</si>
  <si>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</si>
  <si>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</si>
  <si>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</si>
  <si>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</si>
  <si>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</si>
  <si>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</si>
  <si>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</si>
  <si>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</si>
  <si>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</si>
  <si>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</t>
  </si>
  <si>
    <t>JH</t>
  </si>
  <si>
    <t>Octubre-Noviembre</t>
  </si>
  <si>
    <t>Labores culturales</t>
  </si>
  <si>
    <t>Anual</t>
  </si>
  <si>
    <t>Subtotal Jornadas Hombre</t>
  </si>
  <si>
    <t>JORNADAS ANIMAL</t>
  </si>
  <si>
    <t>Subtotal Jornadas Animal</t>
  </si>
  <si>
    <t>MAQUINARIA</t>
  </si>
  <si>
    <t>Araduras</t>
  </si>
  <si>
    <t>JM</t>
  </si>
  <si>
    <t>Abril-Mayo</t>
  </si>
  <si>
    <t>Rastrajes</t>
  </si>
  <si>
    <t>Rodillado</t>
  </si>
  <si>
    <t>Acarreo Insumos</t>
  </si>
  <si>
    <t>Siembra y Fertilización</t>
  </si>
  <si>
    <t>Subtotal Costo Maquinaria</t>
  </si>
  <si>
    <t>INSUMOS</t>
  </si>
  <si>
    <t>Insumos</t>
  </si>
  <si>
    <t>Unidad (Kg/l/u)</t>
  </si>
  <si>
    <t>Cantidad (Kg/l/u)</t>
  </si>
  <si>
    <t>SEMILLA</t>
  </si>
  <si>
    <t>Semilla Trebol rosado Quiñequeli</t>
  </si>
  <si>
    <t>Kg</t>
  </si>
  <si>
    <t>Semilla Ballica Tetrone</t>
  </si>
  <si>
    <t>kg</t>
  </si>
  <si>
    <t>FERTILIZANTES</t>
  </si>
  <si>
    <t>Super Fosfato Triple</t>
  </si>
  <si>
    <t>Muriato de Potasio</t>
  </si>
  <si>
    <t>Cal agricola</t>
  </si>
  <si>
    <t>HERBICIDA</t>
  </si>
  <si>
    <t>MCPA-750</t>
  </si>
  <si>
    <t>INSECTICIDA</t>
  </si>
  <si>
    <t>Lorsban</t>
  </si>
  <si>
    <t>lts</t>
  </si>
  <si>
    <t>Subtotal Insumos</t>
  </si>
  <si>
    <t>OTROS</t>
  </si>
  <si>
    <t>Item</t>
  </si>
  <si>
    <t>Enfardado</t>
  </si>
  <si>
    <t>Fardo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</si>
  <si>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</si>
  <si>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</si>
  <si>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</si>
  <si>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</si>
  <si>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</si>
  <si>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</si>
  <si>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</si>
  <si>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</si>
  <si>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</si>
  <si>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</si>
  <si>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</si>
  <si>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</si>
  <si>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</si>
  <si>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</si>
  <si>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</si>
  <si>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</si>
  <si>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</si>
  <si>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</si>
  <si>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</si>
  <si>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</si>
  <si>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</si>
  <si>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</si>
  <si>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</si>
  <si>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($/fardo)</t>
  </si>
  <si>
    <t>Rendimiento (fardo/hà)</t>
  </si>
  <si>
    <t>Costo unitario ($/fardo) (*)</t>
  </si>
  <si>
    <t>(*): Este valor representa el valor mìnimo de venta del producto</t>
  </si>
  <si>
    <t>OCT- DIC</t>
  </si>
  <si>
    <t>DIC-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</si>
</sst>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6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8"/>
      <color theme="1"/>
      <name val="Helvetica Neue"/>
      <family val="2"/>
      <scheme val="minor"/>
    </font>
    <font>
      <sz val="9"/>
      <name val="Helvetica Neue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color theme="1"/>
      <name val="Helvetica Neue"/>
      <family val="2"/>
      <scheme val="minor"/>
    </font>
    <font>
      <b/>
      <sz val="9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22" fillId="0" borderId="22"/>
  </cellStyleXfs>
  <cellXfs count="18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left" vertical="center" wrapText="1"/>
    </xf>
    <xf numFmtId="3" fontId="4" fillId="2" borderId="6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5" fillId="7" borderId="22" xfId="0" applyFont="1" applyFill="1" applyBorder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164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4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4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4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/>
    <xf numFmtId="49" fontId="13" fillId="8" borderId="38" xfId="0" applyNumberFormat="1" applyFont="1" applyFill="1" applyBorder="1" applyAlignment="1">
      <alignment vertical="center"/>
    </xf>
    <xf numFmtId="165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/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/>
    <xf numFmtId="0" fontId="15" fillId="2" borderId="51" xfId="0" applyFont="1" applyFill="1" applyBorder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5" fontId="13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19" fillId="0" borderId="56" xfId="0" applyFont="1" applyBorder="1" applyAlignment="1">
      <alignment horizontal="right" wrapText="1"/>
    </xf>
    <xf numFmtId="0" fontId="19" fillId="10" borderId="57" xfId="0" applyFont="1" applyFill="1" applyBorder="1" applyAlignment="1">
      <alignment horizontal="right"/>
    </xf>
    <xf numFmtId="0" fontId="20" fillId="10" borderId="57" xfId="0" applyFont="1" applyFill="1" applyBorder="1" applyAlignment="1">
      <alignment horizontal="right"/>
    </xf>
    <xf numFmtId="17" fontId="19" fillId="0" borderId="58" xfId="0" applyNumberFormat="1" applyFont="1" applyBorder="1" applyAlignment="1">
      <alignment horizontal="right"/>
    </xf>
    <xf numFmtId="3" fontId="19" fillId="0" borderId="56" xfId="0" applyNumberFormat="1" applyFont="1" applyBorder="1" applyAlignment="1">
      <alignment horizontal="right"/>
    </xf>
    <xf numFmtId="17" fontId="19" fillId="10" borderId="59" xfId="0" applyNumberFormat="1" applyFont="1" applyFill="1" applyBorder="1" applyAlignment="1">
      <alignment horizontal="right"/>
    </xf>
    <xf numFmtId="3" fontId="19" fillId="10" borderId="59" xfId="0" applyNumberFormat="1" applyFont="1" applyFill="1" applyBorder="1" applyAlignment="1">
      <alignment horizontal="right"/>
    </xf>
    <xf numFmtId="3" fontId="19" fillId="10" borderId="57" xfId="0" applyNumberFormat="1" applyFont="1" applyFill="1" applyBorder="1" applyAlignment="1">
      <alignment horizontal="right"/>
    </xf>
    <xf numFmtId="0" fontId="19" fillId="10" borderId="59" xfId="0" applyFont="1" applyFill="1" applyBorder="1" applyAlignment="1">
      <alignment horizontal="right"/>
    </xf>
    <xf numFmtId="17" fontId="19" fillId="0" borderId="59" xfId="0" applyNumberFormat="1" applyFont="1" applyBorder="1" applyAlignment="1">
      <alignment horizontal="right"/>
    </xf>
    <xf numFmtId="0" fontId="19" fillId="0" borderId="60" xfId="0" applyFont="1" applyBorder="1" applyAlignment="1">
      <alignment horizontal="right"/>
    </xf>
    <xf numFmtId="0" fontId="21" fillId="0" borderId="61" xfId="0" applyFont="1" applyFill="1" applyBorder="1"/>
    <xf numFmtId="0" fontId="21" fillId="0" borderId="62" xfId="0" applyFont="1" applyBorder="1" applyAlignment="1">
      <alignment horizontal="center"/>
    </xf>
    <xf numFmtId="0" fontId="19" fillId="0" borderId="62" xfId="0" applyFont="1" applyBorder="1" applyAlignment="1">
      <alignment horizontal="center"/>
    </xf>
    <xf numFmtId="3" fontId="19" fillId="0" borderId="62" xfId="0" applyNumberFormat="1" applyFont="1" applyBorder="1"/>
    <xf numFmtId="3" fontId="21" fillId="0" borderId="56" xfId="0" applyNumberFormat="1" applyFont="1" applyBorder="1"/>
    <xf numFmtId="0" fontId="19" fillId="0" borderId="63" xfId="0" applyFont="1" applyBorder="1" applyAlignment="1">
      <alignment horizontal="left"/>
    </xf>
    <xf numFmtId="0" fontId="21" fillId="0" borderId="64" xfId="0" applyFont="1" applyBorder="1" applyAlignment="1">
      <alignment horizontal="center"/>
    </xf>
    <xf numFmtId="0" fontId="19" fillId="0" borderId="64" xfId="0" applyFont="1" applyBorder="1" applyAlignment="1">
      <alignment horizontal="center"/>
    </xf>
    <xf numFmtId="3" fontId="19" fillId="0" borderId="64" xfId="0" applyNumberFormat="1" applyFont="1" applyBorder="1"/>
    <xf numFmtId="3" fontId="21" fillId="0" borderId="65" xfId="0" applyNumberFormat="1" applyFont="1" applyBorder="1"/>
    <xf numFmtId="0" fontId="19" fillId="0" borderId="66" xfId="0" applyFont="1" applyBorder="1" applyAlignment="1">
      <alignment horizontal="left"/>
    </xf>
    <xf numFmtId="0" fontId="21" fillId="0" borderId="67" xfId="0" applyFont="1" applyBorder="1" applyAlignment="1">
      <alignment horizontal="center"/>
    </xf>
    <xf numFmtId="0" fontId="19" fillId="0" borderId="67" xfId="0" applyFont="1" applyBorder="1" applyAlignment="1">
      <alignment horizontal="center"/>
    </xf>
    <xf numFmtId="3" fontId="19" fillId="0" borderId="67" xfId="0" applyNumberFormat="1" applyFont="1" applyBorder="1"/>
    <xf numFmtId="3" fontId="21" fillId="0" borderId="68" xfId="0" applyNumberFormat="1" applyFont="1" applyBorder="1"/>
    <xf numFmtId="0" fontId="2" fillId="10" borderId="62" xfId="1" applyFont="1" applyFill="1" applyBorder="1" applyAlignment="1">
      <alignment horizontal="left"/>
    </xf>
    <xf numFmtId="0" fontId="2" fillId="10" borderId="62" xfId="1" applyFont="1" applyFill="1" applyBorder="1" applyAlignment="1">
      <alignment horizontal="center"/>
    </xf>
    <xf numFmtId="3" fontId="2" fillId="10" borderId="62" xfId="1" applyNumberFormat="1" applyFont="1" applyFill="1" applyBorder="1" applyAlignment="1">
      <alignment horizontal="right"/>
    </xf>
    <xf numFmtId="3" fontId="23" fillId="10" borderId="56" xfId="1" applyNumberFormat="1" applyFont="1" applyFill="1" applyBorder="1" applyAlignment="1">
      <alignment horizontal="right"/>
    </xf>
    <xf numFmtId="0" fontId="2" fillId="10" borderId="64" xfId="1" applyFont="1" applyFill="1" applyBorder="1" applyAlignment="1">
      <alignment horizontal="left"/>
    </xf>
    <xf numFmtId="0" fontId="2" fillId="10" borderId="64" xfId="1" applyFont="1" applyFill="1" applyBorder="1" applyAlignment="1">
      <alignment horizontal="center"/>
    </xf>
    <xf numFmtId="3" fontId="2" fillId="10" borderId="64" xfId="1" applyNumberFormat="1" applyFont="1" applyFill="1" applyBorder="1" applyAlignment="1">
      <alignment horizontal="right"/>
    </xf>
    <xf numFmtId="3" fontId="23" fillId="10" borderId="57" xfId="1" applyNumberFormat="1" applyFont="1" applyFill="1" applyBorder="1" applyAlignment="1">
      <alignment horizontal="right"/>
    </xf>
    <xf numFmtId="0" fontId="19" fillId="10" borderId="64" xfId="0" applyFont="1" applyFill="1" applyBorder="1"/>
    <xf numFmtId="0" fontId="19" fillId="10" borderId="64" xfId="0" applyFont="1" applyFill="1" applyBorder="1" applyAlignment="1">
      <alignment horizontal="center"/>
    </xf>
    <xf numFmtId="3" fontId="19" fillId="10" borderId="64" xfId="0" applyNumberFormat="1" applyFont="1" applyFill="1" applyBorder="1" applyAlignment="1">
      <alignment horizontal="right"/>
    </xf>
    <xf numFmtId="0" fontId="19" fillId="10" borderId="67" xfId="0" applyFont="1" applyFill="1" applyBorder="1"/>
    <xf numFmtId="0" fontId="2" fillId="10" borderId="67" xfId="1" applyFont="1" applyFill="1" applyBorder="1" applyAlignment="1">
      <alignment horizontal="center"/>
    </xf>
    <xf numFmtId="0" fontId="19" fillId="10" borderId="67" xfId="0" applyFont="1" applyFill="1" applyBorder="1" applyAlignment="1">
      <alignment horizontal="center"/>
    </xf>
    <xf numFmtId="3" fontId="19" fillId="10" borderId="67" xfId="0" applyNumberFormat="1" applyFont="1" applyFill="1" applyBorder="1" applyAlignment="1">
      <alignment horizontal="right"/>
    </xf>
    <xf numFmtId="3" fontId="23" fillId="10" borderId="58" xfId="1" applyNumberFormat="1" applyFont="1" applyFill="1" applyBorder="1" applyAlignment="1">
      <alignment horizontal="right"/>
    </xf>
    <xf numFmtId="0" fontId="24" fillId="10" borderId="61" xfId="0" applyFont="1" applyFill="1" applyBorder="1" applyAlignment="1">
      <alignment wrapText="1"/>
    </xf>
    <xf numFmtId="0" fontId="19" fillId="10" borderId="62" xfId="0" applyFont="1" applyFill="1" applyBorder="1" applyAlignment="1">
      <alignment wrapText="1"/>
    </xf>
    <xf numFmtId="3" fontId="19" fillId="10" borderId="62" xfId="0" applyNumberFormat="1" applyFont="1" applyFill="1" applyBorder="1" applyAlignment="1">
      <alignment horizontal="center" wrapText="1"/>
    </xf>
    <xf numFmtId="0" fontId="21" fillId="10" borderId="63" xfId="0" applyFont="1" applyFill="1" applyBorder="1"/>
    <xf numFmtId="3" fontId="19" fillId="10" borderId="64" xfId="0" applyNumberFormat="1" applyFont="1" applyFill="1" applyBorder="1" applyAlignment="1">
      <alignment horizontal="right" vertical="center"/>
    </xf>
    <xf numFmtId="0" fontId="25" fillId="10" borderId="63" xfId="0" applyFont="1" applyFill="1" applyBorder="1"/>
    <xf numFmtId="0" fontId="19" fillId="10" borderId="66" xfId="0" applyFont="1" applyFill="1" applyBorder="1"/>
    <xf numFmtId="3" fontId="19" fillId="10" borderId="67" xfId="0" applyNumberFormat="1" applyFont="1" applyFill="1" applyBorder="1" applyAlignment="1">
      <alignment horizontal="right" vertical="center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topLeftCell="A4" zoomScale="140" zoomScaleNormal="140" workbookViewId="0">
      <selection activeCell="J13" sqref="J13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7.8554687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 thickBo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20" t="s">
        <v>1</v>
      </c>
      <c r="D9" s="7"/>
      <c r="E9" s="174" t="s">
        <v>2</v>
      </c>
      <c r="F9" s="175"/>
      <c r="G9" s="124">
        <v>500</v>
      </c>
    </row>
    <row r="10" spans="1:7" ht="38.25" customHeight="1">
      <c r="A10" s="5"/>
      <c r="B10" s="8" t="s">
        <v>3</v>
      </c>
      <c r="C10" s="121" t="s">
        <v>4</v>
      </c>
      <c r="D10" s="9"/>
      <c r="E10" s="172" t="s">
        <v>5</v>
      </c>
      <c r="F10" s="173"/>
      <c r="G10" s="125" t="s">
        <v>98</v>
      </c>
    </row>
    <row r="11" spans="1:7" ht="18" customHeight="1">
      <c r="A11" s="5"/>
      <c r="B11" s="8" t="s">
        <v>6</v>
      </c>
      <c r="C11" s="121" t="s">
        <v>7</v>
      </c>
      <c r="D11" s="9"/>
      <c r="E11" s="172" t="s">
        <v>8</v>
      </c>
      <c r="F11" s="173"/>
      <c r="G11" s="126">
        <v>5000</v>
      </c>
    </row>
    <row r="12" spans="1:7" ht="11.25" customHeight="1">
      <c r="A12" s="5"/>
      <c r="B12" s="8" t="s">
        <v>9</v>
      </c>
      <c r="C12" s="121" t="s">
        <v>10</v>
      </c>
      <c r="D12" s="9"/>
      <c r="E12" s="10" t="s">
        <v>11</v>
      </c>
      <c r="F12" s="11"/>
      <c r="G12" s="127">
        <f>G9*G11</f>
        <v>2500000</v>
      </c>
    </row>
    <row r="13" spans="1:7" ht="11.25" customHeight="1">
      <c r="A13" s="5"/>
      <c r="B13" s="8" t="s">
        <v>12</v>
      </c>
      <c r="C13" s="121" t="s">
        <v>13</v>
      </c>
      <c r="D13" s="9"/>
      <c r="E13" s="172" t="s">
        <v>14</v>
      </c>
      <c r="F13" s="173"/>
      <c r="G13" s="128" t="s">
        <v>15</v>
      </c>
    </row>
    <row r="14" spans="1:7" ht="13.5" customHeight="1">
      <c r="A14" s="5"/>
      <c r="B14" s="8" t="s">
        <v>16</v>
      </c>
      <c r="C14" s="122" t="s">
        <v>17</v>
      </c>
      <c r="D14" s="9"/>
      <c r="E14" s="172" t="s">
        <v>18</v>
      </c>
      <c r="F14" s="173"/>
      <c r="G14" s="129" t="s">
        <v>97</v>
      </c>
    </row>
    <row r="15" spans="1:7" ht="25.5" customHeight="1" thickBot="1">
      <c r="A15" s="5"/>
      <c r="B15" s="8" t="s">
        <v>19</v>
      </c>
      <c r="C15" s="123">
        <v>44986</v>
      </c>
      <c r="D15" s="9"/>
      <c r="E15" s="176" t="s">
        <v>20</v>
      </c>
      <c r="F15" s="177"/>
      <c r="G15" s="130" t="s">
        <v>21</v>
      </c>
    </row>
    <row r="16" spans="1:7" ht="12" customHeight="1">
      <c r="A16" s="2"/>
      <c r="B16" s="12"/>
      <c r="C16" s="13"/>
      <c r="D16" s="14"/>
      <c r="E16" s="15"/>
      <c r="F16" s="15"/>
      <c r="G16" s="16"/>
    </row>
    <row r="17" spans="1:7" ht="12" customHeight="1">
      <c r="A17" s="17"/>
      <c r="B17" s="178" t="s">
        <v>22</v>
      </c>
      <c r="C17" s="179"/>
      <c r="D17" s="179"/>
      <c r="E17" s="179"/>
      <c r="F17" s="179"/>
      <c r="G17" s="179"/>
    </row>
    <row r="18" spans="1:7" ht="12" customHeight="1">
      <c r="A18" s="2"/>
      <c r="B18" s="18"/>
      <c r="C18" s="19"/>
      <c r="D18" s="19"/>
      <c r="E18" s="19"/>
      <c r="F18" s="20"/>
      <c r="G18" s="20"/>
    </row>
    <row r="19" spans="1:7" ht="12" customHeight="1">
      <c r="A19" s="5"/>
      <c r="B19" s="21" t="s">
        <v>23</v>
      </c>
      <c r="C19" s="22"/>
      <c r="D19" s="23"/>
      <c r="E19" s="23"/>
      <c r="F19" s="23"/>
      <c r="G19" s="23"/>
    </row>
    <row r="20" spans="1:7" ht="24" customHeight="1" thickBot="1">
      <c r="A20" s="17"/>
      <c r="B20" s="24" t="s">
        <v>24</v>
      </c>
      <c r="C20" s="24" t="s">
        <v>25</v>
      </c>
      <c r="D20" s="24" t="s">
        <v>26</v>
      </c>
      <c r="E20" s="24" t="s">
        <v>27</v>
      </c>
      <c r="F20" s="24" t="s">
        <v>28</v>
      </c>
      <c r="G20" s="24" t="s">
        <v>29</v>
      </c>
    </row>
    <row r="21" spans="1:7" ht="12.75" customHeight="1">
      <c r="A21" s="17"/>
      <c r="B21" s="131" t="s">
        <v>30</v>
      </c>
      <c r="C21" s="132" t="s">
        <v>31</v>
      </c>
      <c r="D21" s="133">
        <v>1</v>
      </c>
      <c r="E21" s="132" t="s">
        <v>32</v>
      </c>
      <c r="F21" s="134">
        <v>25000</v>
      </c>
      <c r="G21" s="135">
        <v>15000</v>
      </c>
    </row>
    <row r="22" spans="1:7" ht="25.5" customHeight="1">
      <c r="A22" s="17"/>
      <c r="B22" s="136" t="s">
        <v>33</v>
      </c>
      <c r="C22" s="137" t="s">
        <v>31</v>
      </c>
      <c r="D22" s="138">
        <v>1</v>
      </c>
      <c r="E22" s="137" t="s">
        <v>34</v>
      </c>
      <c r="F22" s="139">
        <v>25000</v>
      </c>
      <c r="G22" s="140">
        <v>15000</v>
      </c>
    </row>
    <row r="23" spans="1:7" ht="12.75" customHeight="1">
      <c r="A23" s="17"/>
      <c r="B23" s="25" t="s">
        <v>35</v>
      </c>
      <c r="C23" s="26"/>
      <c r="D23" s="26"/>
      <c r="E23" s="26"/>
      <c r="F23" s="27"/>
      <c r="G23" s="28">
        <f>SUM(G21:G22)</f>
        <v>30000</v>
      </c>
    </row>
    <row r="24" spans="1:7" ht="12" customHeight="1">
      <c r="A24" s="2"/>
      <c r="B24" s="18"/>
      <c r="C24" s="20"/>
      <c r="D24" s="20"/>
      <c r="E24" s="20"/>
      <c r="F24" s="29"/>
      <c r="G24" s="29"/>
    </row>
    <row r="25" spans="1:7" ht="12" customHeight="1">
      <c r="A25" s="5"/>
      <c r="B25" s="30" t="s">
        <v>36</v>
      </c>
      <c r="C25" s="31"/>
      <c r="D25" s="32"/>
      <c r="E25" s="32"/>
      <c r="F25" s="33"/>
      <c r="G25" s="33"/>
    </row>
    <row r="26" spans="1:7" ht="24" customHeight="1">
      <c r="A26" s="5"/>
      <c r="B26" s="34" t="s">
        <v>24</v>
      </c>
      <c r="C26" s="35" t="s">
        <v>25</v>
      </c>
      <c r="D26" s="35" t="s">
        <v>26</v>
      </c>
      <c r="E26" s="34" t="s">
        <v>27</v>
      </c>
      <c r="F26" s="35" t="s">
        <v>28</v>
      </c>
      <c r="G26" s="34" t="s">
        <v>29</v>
      </c>
    </row>
    <row r="27" spans="1:7" ht="12" customHeight="1">
      <c r="A27" s="5"/>
      <c r="B27" s="36"/>
      <c r="C27" s="37"/>
      <c r="D27" s="37"/>
      <c r="E27" s="37"/>
      <c r="F27" s="118"/>
      <c r="G27" s="118"/>
    </row>
    <row r="28" spans="1:7" ht="12" customHeight="1">
      <c r="A28" s="5"/>
      <c r="B28" s="38" t="s">
        <v>37</v>
      </c>
      <c r="C28" s="39"/>
      <c r="D28" s="39"/>
      <c r="E28" s="39"/>
      <c r="F28" s="40"/>
      <c r="G28" s="119">
        <f>SUM(G27)</f>
        <v>0</v>
      </c>
    </row>
    <row r="29" spans="1:7" ht="12" customHeight="1">
      <c r="A29" s="2"/>
      <c r="B29" s="41"/>
      <c r="C29" s="42"/>
      <c r="D29" s="42"/>
      <c r="E29" s="42"/>
      <c r="F29" s="43"/>
      <c r="G29" s="43"/>
    </row>
    <row r="30" spans="1:7" ht="12" customHeight="1">
      <c r="A30" s="5"/>
      <c r="B30" s="30" t="s">
        <v>38</v>
      </c>
      <c r="C30" s="31"/>
      <c r="D30" s="32"/>
      <c r="E30" s="32"/>
      <c r="F30" s="33"/>
      <c r="G30" s="33"/>
    </row>
    <row r="31" spans="1:7" ht="24" customHeight="1" thickBot="1">
      <c r="A31" s="5"/>
      <c r="B31" s="44" t="s">
        <v>24</v>
      </c>
      <c r="C31" s="44" t="s">
        <v>25</v>
      </c>
      <c r="D31" s="44" t="s">
        <v>26</v>
      </c>
      <c r="E31" s="44" t="s">
        <v>27</v>
      </c>
      <c r="F31" s="45" t="s">
        <v>28</v>
      </c>
      <c r="G31" s="44" t="s">
        <v>29</v>
      </c>
    </row>
    <row r="32" spans="1:7" ht="12.75" customHeight="1">
      <c r="A32" s="17"/>
      <c r="B32" s="146" t="s">
        <v>39</v>
      </c>
      <c r="C32" s="147" t="s">
        <v>40</v>
      </c>
      <c r="D32" s="147">
        <v>0.5</v>
      </c>
      <c r="E32" s="147" t="s">
        <v>41</v>
      </c>
      <c r="F32" s="148">
        <v>200000</v>
      </c>
      <c r="G32" s="149">
        <f>100000*1.19</f>
        <v>119000</v>
      </c>
    </row>
    <row r="33" spans="1:11" ht="12.75" customHeight="1">
      <c r="A33" s="17"/>
      <c r="B33" s="150" t="s">
        <v>42</v>
      </c>
      <c r="C33" s="151" t="s">
        <v>40</v>
      </c>
      <c r="D33" s="151">
        <v>0.5</v>
      </c>
      <c r="E33" s="151" t="s">
        <v>41</v>
      </c>
      <c r="F33" s="152">
        <v>200000</v>
      </c>
      <c r="G33" s="153">
        <f>100000*1.19</f>
        <v>119000</v>
      </c>
    </row>
    <row r="34" spans="1:11" ht="12.75" customHeight="1">
      <c r="A34" s="17"/>
      <c r="B34" s="150" t="s">
        <v>43</v>
      </c>
      <c r="C34" s="151" t="s">
        <v>40</v>
      </c>
      <c r="D34" s="151">
        <v>0.125</v>
      </c>
      <c r="E34" s="151" t="s">
        <v>41</v>
      </c>
      <c r="F34" s="152">
        <v>200000</v>
      </c>
      <c r="G34" s="153">
        <f>25000*1.19</f>
        <v>29750</v>
      </c>
    </row>
    <row r="35" spans="1:11" ht="12.75" customHeight="1">
      <c r="A35" s="17"/>
      <c r="B35" s="154" t="s">
        <v>44</v>
      </c>
      <c r="C35" s="151" t="s">
        <v>40</v>
      </c>
      <c r="D35" s="155">
        <v>0.125</v>
      </c>
      <c r="E35" s="151" t="s">
        <v>41</v>
      </c>
      <c r="F35" s="156">
        <v>200000</v>
      </c>
      <c r="G35" s="153">
        <f>25000*1.19</f>
        <v>29750</v>
      </c>
    </row>
    <row r="36" spans="1:11" ht="12.75" customHeight="1" thickBot="1">
      <c r="A36" s="17"/>
      <c r="B36" s="157" t="s">
        <v>45</v>
      </c>
      <c r="C36" s="158" t="s">
        <v>40</v>
      </c>
      <c r="D36" s="159">
        <v>0.125</v>
      </c>
      <c r="E36" s="158" t="s">
        <v>41</v>
      </c>
      <c r="F36" s="160">
        <v>200000</v>
      </c>
      <c r="G36" s="161">
        <f>25000*1.19</f>
        <v>29750</v>
      </c>
    </row>
    <row r="37" spans="1:11" ht="12.75" customHeight="1">
      <c r="A37" s="5"/>
      <c r="B37" s="46" t="s">
        <v>46</v>
      </c>
      <c r="C37" s="47"/>
      <c r="D37" s="47"/>
      <c r="E37" s="47"/>
      <c r="F37" s="48"/>
      <c r="G37" s="49">
        <f>SUM(G32:G36)</f>
        <v>327250</v>
      </c>
    </row>
    <row r="38" spans="1:11" ht="12" customHeight="1">
      <c r="A38" s="2"/>
      <c r="B38" s="41"/>
      <c r="C38" s="42"/>
      <c r="D38" s="42"/>
      <c r="E38" s="42"/>
      <c r="F38" s="43"/>
      <c r="G38" s="43"/>
    </row>
    <row r="39" spans="1:11" ht="12" customHeight="1">
      <c r="A39" s="5"/>
      <c r="B39" s="30" t="s">
        <v>47</v>
      </c>
      <c r="C39" s="31"/>
      <c r="D39" s="32"/>
      <c r="E39" s="32"/>
      <c r="F39" s="33"/>
      <c r="G39" s="33"/>
    </row>
    <row r="40" spans="1:11" ht="24" customHeight="1" thickBot="1">
      <c r="A40" s="5"/>
      <c r="B40" s="45" t="s">
        <v>48</v>
      </c>
      <c r="C40" s="45" t="s">
        <v>49</v>
      </c>
      <c r="D40" s="45" t="s">
        <v>50</v>
      </c>
      <c r="E40" s="45" t="s">
        <v>27</v>
      </c>
      <c r="F40" s="45" t="s">
        <v>28</v>
      </c>
      <c r="G40" s="45" t="s">
        <v>29</v>
      </c>
      <c r="K40" s="117"/>
    </row>
    <row r="41" spans="1:11" ht="12.75" customHeight="1">
      <c r="A41" s="17"/>
      <c r="B41" s="162" t="s">
        <v>51</v>
      </c>
      <c r="C41" s="163"/>
      <c r="D41" s="163"/>
      <c r="E41" s="163"/>
      <c r="F41" s="164"/>
      <c r="G41" s="50"/>
      <c r="K41" s="117"/>
    </row>
    <row r="42" spans="1:11" ht="12.75" customHeight="1">
      <c r="A42" s="17"/>
      <c r="B42" s="165" t="s">
        <v>52</v>
      </c>
      <c r="C42" s="155" t="s">
        <v>53</v>
      </c>
      <c r="D42" s="155">
        <v>15</v>
      </c>
      <c r="E42" s="151" t="s">
        <v>41</v>
      </c>
      <c r="F42" s="166">
        <v>6900</v>
      </c>
      <c r="G42" s="51">
        <f>(D42*F42)*1.19</f>
        <v>123165</v>
      </c>
    </row>
    <row r="43" spans="1:11" ht="12.75" customHeight="1">
      <c r="A43" s="17"/>
      <c r="B43" s="165" t="s">
        <v>54</v>
      </c>
      <c r="C43" s="155" t="s">
        <v>55</v>
      </c>
      <c r="D43" s="155">
        <v>12</v>
      </c>
      <c r="E43" s="151" t="s">
        <v>41</v>
      </c>
      <c r="F43" s="166">
        <v>2500</v>
      </c>
      <c r="G43" s="51">
        <f t="shared" ref="G43:G51" si="0">(D43*F43)*1.19</f>
        <v>35700</v>
      </c>
    </row>
    <row r="44" spans="1:11" ht="12.75" customHeight="1">
      <c r="A44" s="17"/>
      <c r="B44" s="167" t="s">
        <v>56</v>
      </c>
      <c r="C44" s="155"/>
      <c r="D44" s="155"/>
      <c r="E44" s="151"/>
      <c r="F44" s="166"/>
      <c r="G44" s="51">
        <f t="shared" si="0"/>
        <v>0</v>
      </c>
    </row>
    <row r="45" spans="1:11" ht="12.75" customHeight="1">
      <c r="A45" s="17"/>
      <c r="B45" s="165" t="s">
        <v>57</v>
      </c>
      <c r="C45" s="155" t="s">
        <v>55</v>
      </c>
      <c r="D45" s="155">
        <v>120</v>
      </c>
      <c r="E45" s="151" t="s">
        <v>41</v>
      </c>
      <c r="F45" s="166">
        <v>1440</v>
      </c>
      <c r="G45" s="51">
        <f t="shared" si="0"/>
        <v>205632</v>
      </c>
    </row>
    <row r="46" spans="1:11" ht="12.75" customHeight="1">
      <c r="A46" s="17"/>
      <c r="B46" s="165" t="s">
        <v>58</v>
      </c>
      <c r="C46" s="155" t="s">
        <v>55</v>
      </c>
      <c r="D46" s="155">
        <v>80</v>
      </c>
      <c r="E46" s="151" t="s">
        <v>41</v>
      </c>
      <c r="F46" s="166">
        <v>1115</v>
      </c>
      <c r="G46" s="51">
        <f t="shared" si="0"/>
        <v>106148</v>
      </c>
    </row>
    <row r="47" spans="1:11" ht="12.75" customHeight="1">
      <c r="A47" s="17"/>
      <c r="B47" s="165" t="s">
        <v>59</v>
      </c>
      <c r="C47" s="155" t="s">
        <v>55</v>
      </c>
      <c r="D47" s="155">
        <v>800</v>
      </c>
      <c r="E47" s="151" t="s">
        <v>41</v>
      </c>
      <c r="F47" s="166">
        <v>150</v>
      </c>
      <c r="G47" s="51">
        <f t="shared" si="0"/>
        <v>142800</v>
      </c>
    </row>
    <row r="48" spans="1:11" ht="12.75" customHeight="1">
      <c r="A48" s="17"/>
      <c r="B48" s="167" t="s">
        <v>60</v>
      </c>
      <c r="C48" s="155"/>
      <c r="D48" s="155"/>
      <c r="E48" s="151" t="s">
        <v>41</v>
      </c>
      <c r="F48" s="166"/>
      <c r="G48" s="51">
        <f t="shared" si="0"/>
        <v>0</v>
      </c>
    </row>
    <row r="49" spans="1:7" ht="12.75" customHeight="1">
      <c r="A49" s="17"/>
      <c r="B49" s="165" t="s">
        <v>61</v>
      </c>
      <c r="C49" s="155" t="s">
        <v>55</v>
      </c>
      <c r="D49" s="155">
        <v>1</v>
      </c>
      <c r="E49" s="151" t="s">
        <v>41</v>
      </c>
      <c r="F49" s="166">
        <v>16302</v>
      </c>
      <c r="G49" s="51">
        <f t="shared" si="0"/>
        <v>19399.379999999997</v>
      </c>
    </row>
    <row r="50" spans="1:7" ht="12.75" customHeight="1">
      <c r="A50" s="17"/>
      <c r="B50" s="167" t="s">
        <v>62</v>
      </c>
      <c r="C50" s="155"/>
      <c r="D50" s="155"/>
      <c r="E50" s="151"/>
      <c r="F50" s="166"/>
      <c r="G50" s="51">
        <f t="shared" si="0"/>
        <v>0</v>
      </c>
    </row>
    <row r="51" spans="1:7" ht="12.75" customHeight="1" thickBot="1">
      <c r="A51" s="17"/>
      <c r="B51" s="168" t="s">
        <v>63</v>
      </c>
      <c r="C51" s="159" t="s">
        <v>64</v>
      </c>
      <c r="D51" s="159">
        <v>1</v>
      </c>
      <c r="E51" s="159" t="s">
        <v>34</v>
      </c>
      <c r="F51" s="169">
        <v>15000</v>
      </c>
      <c r="G51" s="51">
        <f t="shared" si="0"/>
        <v>17850</v>
      </c>
    </row>
    <row r="52" spans="1:7" ht="13.5" customHeight="1">
      <c r="A52" s="5"/>
      <c r="B52" s="52" t="s">
        <v>65</v>
      </c>
      <c r="C52" s="53"/>
      <c r="D52" s="53"/>
      <c r="E52" s="53"/>
      <c r="F52" s="54"/>
      <c r="G52" s="55">
        <f>SUM(G41:G51)</f>
        <v>650694.38</v>
      </c>
    </row>
    <row r="53" spans="1:7" ht="12" customHeight="1">
      <c r="A53" s="2"/>
      <c r="B53" s="41"/>
      <c r="C53" s="42"/>
      <c r="D53" s="42"/>
      <c r="E53" s="56"/>
      <c r="F53" s="43"/>
      <c r="G53" s="43"/>
    </row>
    <row r="54" spans="1:7" ht="12" customHeight="1">
      <c r="A54" s="5"/>
      <c r="B54" s="30" t="s">
        <v>66</v>
      </c>
      <c r="C54" s="31"/>
      <c r="D54" s="32"/>
      <c r="E54" s="32"/>
      <c r="F54" s="33"/>
      <c r="G54" s="33"/>
    </row>
    <row r="55" spans="1:7" ht="24" customHeight="1">
      <c r="A55" s="5"/>
      <c r="B55" s="44" t="s">
        <v>67</v>
      </c>
      <c r="C55" s="45" t="s">
        <v>49</v>
      </c>
      <c r="D55" s="45" t="s">
        <v>50</v>
      </c>
      <c r="E55" s="44" t="s">
        <v>27</v>
      </c>
      <c r="F55" s="45" t="s">
        <v>28</v>
      </c>
      <c r="G55" s="44" t="s">
        <v>29</v>
      </c>
    </row>
    <row r="56" spans="1:7" ht="12.75" customHeight="1" thickBot="1">
      <c r="A56" s="17"/>
      <c r="B56" s="141" t="s">
        <v>68</v>
      </c>
      <c r="C56" s="142" t="s">
        <v>69</v>
      </c>
      <c r="D56" s="143">
        <v>500</v>
      </c>
      <c r="E56" s="142" t="s">
        <v>34</v>
      </c>
      <c r="F56" s="144">
        <v>1500</v>
      </c>
      <c r="G56" s="145">
        <v>500000</v>
      </c>
    </row>
    <row r="57" spans="1:7" ht="13.5" customHeight="1">
      <c r="A57" s="5"/>
      <c r="B57" s="57" t="s">
        <v>70</v>
      </c>
      <c r="C57" s="58"/>
      <c r="D57" s="58"/>
      <c r="E57" s="58"/>
      <c r="F57" s="59"/>
      <c r="G57" s="60">
        <f>SUM(G56)</f>
        <v>500000</v>
      </c>
    </row>
    <row r="58" spans="1:7" ht="12" customHeight="1">
      <c r="A58" s="2"/>
      <c r="B58" s="76"/>
      <c r="C58" s="76"/>
      <c r="D58" s="76"/>
      <c r="E58" s="76"/>
      <c r="F58" s="77"/>
      <c r="G58" s="77"/>
    </row>
    <row r="59" spans="1:7" ht="12" customHeight="1">
      <c r="A59" s="73"/>
      <c r="B59" s="78" t="s">
        <v>71</v>
      </c>
      <c r="C59" s="79"/>
      <c r="D59" s="79"/>
      <c r="E59" s="79"/>
      <c r="F59" s="79"/>
      <c r="G59" s="80">
        <f>G23+G28+G37+G52+G57</f>
        <v>1507944.38</v>
      </c>
    </row>
    <row r="60" spans="1:7" ht="12" customHeight="1">
      <c r="A60" s="73"/>
      <c r="B60" s="81" t="s">
        <v>72</v>
      </c>
      <c r="C60" s="62"/>
      <c r="D60" s="62"/>
      <c r="E60" s="62"/>
      <c r="F60" s="62"/>
      <c r="G60" s="82">
        <f>G59*0.05</f>
        <v>75397.218999999997</v>
      </c>
    </row>
    <row r="61" spans="1:7" ht="12" customHeight="1">
      <c r="A61" s="73"/>
      <c r="B61" s="83" t="s">
        <v>73</v>
      </c>
      <c r="C61" s="61"/>
      <c r="D61" s="61"/>
      <c r="E61" s="61"/>
      <c r="F61" s="61"/>
      <c r="G61" s="84">
        <f>G60+G59</f>
        <v>1583341.5989999999</v>
      </c>
    </row>
    <row r="62" spans="1:7" ht="12" customHeight="1">
      <c r="A62" s="73"/>
      <c r="B62" s="81" t="s">
        <v>74</v>
      </c>
      <c r="C62" s="62"/>
      <c r="D62" s="62"/>
      <c r="E62" s="62"/>
      <c r="F62" s="62"/>
      <c r="G62" s="82">
        <f>G12</f>
        <v>2500000</v>
      </c>
    </row>
    <row r="63" spans="1:7" ht="12" customHeight="1">
      <c r="A63" s="73"/>
      <c r="B63" s="85" t="s">
        <v>75</v>
      </c>
      <c r="C63" s="86"/>
      <c r="D63" s="86"/>
      <c r="E63" s="86"/>
      <c r="F63" s="86"/>
      <c r="G63" s="87">
        <f>G62-G61</f>
        <v>916658.40100000007</v>
      </c>
    </row>
    <row r="64" spans="1:7" ht="12" customHeight="1">
      <c r="A64" s="73"/>
      <c r="B64" s="74" t="s">
        <v>76</v>
      </c>
      <c r="C64" s="75"/>
      <c r="D64" s="75"/>
      <c r="E64" s="75"/>
      <c r="F64" s="75"/>
      <c r="G64" s="70"/>
    </row>
    <row r="65" spans="1:7" ht="12.75" customHeight="1" thickBot="1">
      <c r="A65" s="73"/>
      <c r="B65" s="88"/>
      <c r="C65" s="75"/>
      <c r="D65" s="75"/>
      <c r="E65" s="75"/>
      <c r="F65" s="75"/>
      <c r="G65" s="70"/>
    </row>
    <row r="66" spans="1:7" ht="12" customHeight="1">
      <c r="A66" s="73"/>
      <c r="B66" s="100" t="s">
        <v>77</v>
      </c>
      <c r="C66" s="101"/>
      <c r="D66" s="101"/>
      <c r="E66" s="101"/>
      <c r="F66" s="102"/>
      <c r="G66" s="70"/>
    </row>
    <row r="67" spans="1:7" ht="12" customHeight="1">
      <c r="A67" s="73"/>
      <c r="B67" s="103" t="s">
        <v>78</v>
      </c>
      <c r="C67" s="72"/>
      <c r="D67" s="72"/>
      <c r="E67" s="72"/>
      <c r="F67" s="104"/>
      <c r="G67" s="70"/>
    </row>
    <row r="68" spans="1:7" ht="12" customHeight="1">
      <c r="A68" s="73"/>
      <c r="B68" s="103" t="s">
        <v>79</v>
      </c>
      <c r="C68" s="72"/>
      <c r="D68" s="72"/>
      <c r="E68" s="72"/>
      <c r="F68" s="104"/>
      <c r="G68" s="70"/>
    </row>
    <row r="69" spans="1:7" ht="12" customHeight="1">
      <c r="A69" s="73"/>
      <c r="B69" s="103" t="s">
        <v>80</v>
      </c>
      <c r="C69" s="72"/>
      <c r="D69" s="72"/>
      <c r="E69" s="72"/>
      <c r="F69" s="104"/>
      <c r="G69" s="70"/>
    </row>
    <row r="70" spans="1:7" ht="12" customHeight="1">
      <c r="A70" s="73"/>
      <c r="B70" s="103" t="s">
        <v>81</v>
      </c>
      <c r="C70" s="72"/>
      <c r="D70" s="72"/>
      <c r="E70" s="72"/>
      <c r="F70" s="104"/>
      <c r="G70" s="70"/>
    </row>
    <row r="71" spans="1:7" ht="12" customHeight="1">
      <c r="A71" s="73"/>
      <c r="B71" s="103" t="s">
        <v>82</v>
      </c>
      <c r="C71" s="72"/>
      <c r="D71" s="72"/>
      <c r="E71" s="72"/>
      <c r="F71" s="104"/>
      <c r="G71" s="70"/>
    </row>
    <row r="72" spans="1:7" ht="12.75" customHeight="1" thickBot="1">
      <c r="A72" s="73"/>
      <c r="B72" s="105" t="s">
        <v>83</v>
      </c>
      <c r="C72" s="106"/>
      <c r="D72" s="106"/>
      <c r="E72" s="106"/>
      <c r="F72" s="107"/>
      <c r="G72" s="70"/>
    </row>
    <row r="73" spans="1:7" ht="12.75" customHeight="1">
      <c r="A73" s="73"/>
      <c r="B73" s="98"/>
      <c r="C73" s="72"/>
      <c r="D73" s="72"/>
      <c r="E73" s="72"/>
      <c r="F73" s="72"/>
      <c r="G73" s="70"/>
    </row>
    <row r="74" spans="1:7" ht="15" customHeight="1" thickBot="1">
      <c r="A74" s="73"/>
      <c r="B74" s="170" t="s">
        <v>84</v>
      </c>
      <c r="C74" s="171"/>
      <c r="D74" s="97"/>
      <c r="E74" s="64"/>
      <c r="F74" s="64"/>
      <c r="G74" s="70"/>
    </row>
    <row r="75" spans="1:7" ht="12" customHeight="1">
      <c r="A75" s="73"/>
      <c r="B75" s="90" t="s">
        <v>67</v>
      </c>
      <c r="C75" s="65" t="s">
        <v>85</v>
      </c>
      <c r="D75" s="91" t="s">
        <v>86</v>
      </c>
      <c r="E75" s="64"/>
      <c r="F75" s="64"/>
      <c r="G75" s="70"/>
    </row>
    <row r="76" spans="1:7" ht="12" customHeight="1">
      <c r="A76" s="73"/>
      <c r="B76" s="92" t="s">
        <v>87</v>
      </c>
      <c r="C76" s="66">
        <f>G23</f>
        <v>30000</v>
      </c>
      <c r="D76" s="93">
        <f>(C76/C82)</f>
        <v>1.8947269508328E-2</v>
      </c>
      <c r="E76" s="64"/>
      <c r="F76" s="64"/>
      <c r="G76" s="70"/>
    </row>
    <row r="77" spans="1:7" ht="12" customHeight="1">
      <c r="A77" s="73"/>
      <c r="B77" s="92" t="s">
        <v>88</v>
      </c>
      <c r="C77" s="66">
        <f>G28</f>
        <v>0</v>
      </c>
      <c r="D77" s="93">
        <v>0</v>
      </c>
      <c r="E77" s="64"/>
      <c r="F77" s="64"/>
      <c r="G77" s="70"/>
    </row>
    <row r="78" spans="1:7" ht="12" customHeight="1">
      <c r="A78" s="73"/>
      <c r="B78" s="92" t="s">
        <v>89</v>
      </c>
      <c r="C78" s="66">
        <f>G37</f>
        <v>327250</v>
      </c>
      <c r="D78" s="93">
        <f>(C78/C82)</f>
        <v>0.20668313155334461</v>
      </c>
      <c r="E78" s="64"/>
      <c r="F78" s="64"/>
      <c r="G78" s="70"/>
    </row>
    <row r="79" spans="1:7" ht="12" customHeight="1">
      <c r="A79" s="73"/>
      <c r="B79" s="92" t="s">
        <v>48</v>
      </c>
      <c r="C79" s="66">
        <f>G52</f>
        <v>650694.38</v>
      </c>
      <c r="D79" s="93">
        <f>(C79/C82)</f>
        <v>0.4109627261804798</v>
      </c>
      <c r="E79" s="64"/>
      <c r="F79" s="64"/>
      <c r="G79" s="70"/>
    </row>
    <row r="80" spans="1:7" ht="12" customHeight="1">
      <c r="A80" s="73"/>
      <c r="B80" s="92" t="s">
        <v>90</v>
      </c>
      <c r="C80" s="67">
        <f>G57</f>
        <v>500000</v>
      </c>
      <c r="D80" s="93">
        <f>(C80/C82)</f>
        <v>0.31578782513879999</v>
      </c>
      <c r="E80" s="69"/>
      <c r="F80" s="69"/>
      <c r="G80" s="70"/>
    </row>
    <row r="81" spans="1:7" ht="12" customHeight="1">
      <c r="A81" s="73"/>
      <c r="B81" s="92" t="s">
        <v>91</v>
      </c>
      <c r="C81" s="67">
        <f>G60</f>
        <v>75397.218999999997</v>
      </c>
      <c r="D81" s="93">
        <f>(C81/C82)</f>
        <v>4.7619047619047616E-2</v>
      </c>
      <c r="E81" s="69"/>
      <c r="F81" s="69"/>
      <c r="G81" s="70"/>
    </row>
    <row r="82" spans="1:7" ht="12.75" customHeight="1" thickBot="1">
      <c r="A82" s="73"/>
      <c r="B82" s="94" t="s">
        <v>92</v>
      </c>
      <c r="C82" s="95">
        <f>SUM(C76:C81)</f>
        <v>1583341.5989999999</v>
      </c>
      <c r="D82" s="96">
        <f>SUM(D76:D81)</f>
        <v>1</v>
      </c>
      <c r="E82" s="69"/>
      <c r="F82" s="69"/>
      <c r="G82" s="70"/>
    </row>
    <row r="83" spans="1:7" ht="12" customHeight="1">
      <c r="A83" s="73"/>
      <c r="B83" s="88"/>
      <c r="C83" s="75"/>
      <c r="D83" s="75"/>
      <c r="E83" s="75"/>
      <c r="F83" s="75"/>
      <c r="G83" s="70"/>
    </row>
    <row r="84" spans="1:7" ht="12.75" customHeight="1">
      <c r="A84" s="73"/>
      <c r="B84" s="89"/>
      <c r="C84" s="75"/>
      <c r="D84" s="75"/>
      <c r="E84" s="75"/>
      <c r="F84" s="75"/>
      <c r="G84" s="70"/>
    </row>
    <row r="85" spans="1:7" ht="12" customHeight="1" thickBot="1">
      <c r="A85" s="63"/>
      <c r="B85" s="109"/>
      <c r="C85" s="110" t="s">
        <v>93</v>
      </c>
      <c r="D85" s="111"/>
      <c r="E85" s="112"/>
      <c r="F85" s="68"/>
      <c r="G85" s="70"/>
    </row>
    <row r="86" spans="1:7" ht="12" customHeight="1">
      <c r="A86" s="73"/>
      <c r="B86" s="113" t="s">
        <v>94</v>
      </c>
      <c r="C86" s="114">
        <v>490</v>
      </c>
      <c r="D86" s="114">
        <v>500</v>
      </c>
      <c r="E86" s="115">
        <v>510</v>
      </c>
      <c r="F86" s="108"/>
      <c r="G86" s="71"/>
    </row>
    <row r="87" spans="1:7" ht="12.75" customHeight="1" thickBot="1">
      <c r="A87" s="73"/>
      <c r="B87" s="94" t="s">
        <v>95</v>
      </c>
      <c r="C87" s="95">
        <f>(G61/C86)</f>
        <v>3231.3093857142858</v>
      </c>
      <c r="D87" s="95">
        <f>(G61/D86)</f>
        <v>3166.6831979999997</v>
      </c>
      <c r="E87" s="116">
        <f>(G61/E86)</f>
        <v>3104.5913705882353</v>
      </c>
      <c r="F87" s="108"/>
      <c r="G87" s="71"/>
    </row>
    <row r="88" spans="1:7" ht="15.6" customHeight="1">
      <c r="A88" s="73"/>
      <c r="B88" s="99" t="s">
        <v>96</v>
      </c>
      <c r="C88" s="72"/>
      <c r="D88" s="72"/>
      <c r="E88" s="72"/>
      <c r="F88" s="72"/>
      <c r="G88" s="72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TREBOL ROSADO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Full name</cp:lastModifiedBy>
  <cp:revision/>
  <dcterms:created xsi:type="dcterms:W3CDTF">2020-11-27T12:49:26Z</dcterms:created>
  <dcterms:modified xsi:type="dcterms:W3CDTF">2023-04-11T00:35:20Z</dcterms:modified>
  <cp:category/>
  <cp:contentStatus/>
</cp:coreProperties>
</file>