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añete 11 02022023\"/>
    </mc:Choice>
  </mc:AlternateContent>
  <bookViews>
    <workbookView xWindow="0" yWindow="0" windowWidth="20490" windowHeight="7155"/>
  </bookViews>
  <sheets>
    <sheet name="BALLICA-TREBOL ROSADO" sheetId="11" r:id="rId1"/>
  </sheets>
  <definedNames>
    <definedName name="_xlnm.Print_Area" localSheetId="0">'BALLICA-TREBOL ROSADO'!$A$1:$G$87</definedName>
  </definedNames>
  <calcPr calcId="152511"/>
</workbook>
</file>

<file path=xl/calcChain.xml><?xml version="1.0" encoding="utf-8"?>
<calcChain xmlns="http://schemas.openxmlformats.org/spreadsheetml/2006/main">
  <c r="G54" i="11" l="1"/>
  <c r="G44" i="11" l="1"/>
  <c r="G45" i="11"/>
  <c r="G48" i="11" l="1"/>
  <c r="G47" i="11"/>
  <c r="G42" i="11"/>
  <c r="G41" i="11"/>
  <c r="G35" i="11"/>
  <c r="G34" i="11"/>
  <c r="G29" i="11"/>
  <c r="G30" i="11" s="1"/>
  <c r="C74" i="11" s="1"/>
  <c r="G24" i="11"/>
  <c r="G23" i="11"/>
  <c r="G22" i="11"/>
  <c r="G21" i="11"/>
  <c r="G12" i="11"/>
  <c r="G59" i="11" s="1"/>
  <c r="G49" i="11" l="1"/>
  <c r="C76" i="11" s="1"/>
  <c r="G36" i="11"/>
  <c r="C75" i="11" s="1"/>
  <c r="G25" i="11"/>
  <c r="C73" i="11" s="1"/>
  <c r="G56" i="11" l="1"/>
  <c r="G57" i="11" s="1"/>
  <c r="G58" i="11" s="1"/>
  <c r="C78" i="11" l="1"/>
  <c r="C79" i="11" s="1"/>
  <c r="C84" i="11"/>
  <c r="E84" i="11"/>
  <c r="D84" i="11"/>
  <c r="G60" i="11"/>
  <c r="D77" i="11" l="1"/>
  <c r="D74" i="11"/>
  <c r="D73" i="11"/>
  <c r="D75" i="11"/>
  <c r="D76" i="11"/>
  <c r="D78" i="11"/>
  <c r="D79" i="11" l="1"/>
  <c r="K64" i="11"/>
</calcChain>
</file>

<file path=xl/sharedStrings.xml><?xml version="1.0" encoding="utf-8"?>
<sst xmlns="http://schemas.openxmlformats.org/spreadsheetml/2006/main" count="135" uniqueCount="95">
  <si>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</si>
  <si>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</si>
  <si>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</si>
  <si>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</si>
  <si>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</si>
  <si>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</si>
  <si>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</si>
  <si>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</si>
  <si>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</si>
  <si>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</si>
  <si>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</si>
  <si>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</si>
  <si>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</si>
  <si>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</si>
  <si>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</si>
  <si>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</si>
  <si>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</si>
  <si>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</si>
  <si>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</si>
  <si>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</si>
  <si>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</si>
  <si>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</si>
  <si>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</si>
  <si>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</si>
  <si>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</si>
  <si>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</si>
  <si>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</si>
  <si>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</si>
  <si>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</si>
  <si>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</si>
  <si>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</si>
  <si>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</si>
  <si>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</si>
  <si>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</si>
  <si>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</si>
  <si>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</si>
  <si>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</si>
  <si>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</si>
  <si>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</si>
  <si>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</si>
  <si>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</si>
  <si>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</si>
  <si>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</si>
  <si>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</si>
  <si>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</si>
  <si>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</si>
  <si>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</si>
  <si>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</si>
  <si>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</si>
  <si>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</si>
  <si>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</si>
  <si>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</si>
  <si>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</si>
  <si>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</si>
  <si>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</si>
  <si>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</si>
  <si>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</si>
  <si>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</si>
  <si>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</si>
  <si>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</si>
  <si>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</si>
  <si>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</si>
  <si>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</si>
  <si>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BIO BIO</t>
  </si>
  <si>
    <t>CAÑETE</t>
  </si>
  <si>
    <t>CONSUMO PREDIO</t>
  </si>
  <si>
    <t>SEQUÍA</t>
  </si>
  <si>
    <t>MEDIO</t>
  </si>
  <si>
    <t>Anual</t>
  </si>
  <si>
    <t>Marzo</t>
  </si>
  <si>
    <t>Siembra manual</t>
  </si>
  <si>
    <t>Sept</t>
  </si>
  <si>
    <t>Rastraje rama</t>
  </si>
  <si>
    <t>Abril</t>
  </si>
  <si>
    <t xml:space="preserve">HERBICIDA </t>
  </si>
  <si>
    <t>Rango</t>
  </si>
  <si>
    <t>Lt</t>
  </si>
  <si>
    <t>Mcpa</t>
  </si>
  <si>
    <t>SFT</t>
  </si>
  <si>
    <t>Nitromag</t>
  </si>
  <si>
    <t>Marzo-Abril</t>
  </si>
  <si>
    <t>ANUAL</t>
  </si>
  <si>
    <t>Aplicación herbicida Barbecho químico</t>
  </si>
  <si>
    <t>Aplicación fertilizante (2)</t>
  </si>
  <si>
    <t>Aplicación herbicida postemergencia</t>
  </si>
  <si>
    <t>Rastraje</t>
  </si>
  <si>
    <t>RENDIMIENTO (Kg/Há.)</t>
  </si>
  <si>
    <t>BALLICA/TREBOL ROSADO</t>
  </si>
  <si>
    <t>NUI -QUIÑEQUELI/TOLTEN</t>
  </si>
  <si>
    <t>PRECIO ESPERADO ($/Kg)</t>
  </si>
  <si>
    <t>Trébol</t>
  </si>
  <si>
    <t>Ballica</t>
  </si>
  <si>
    <t xml:space="preserve">ESCENARIOS COSTO UNITARIO  </t>
  </si>
  <si>
    <t>Rendimiento (kg/hà)</t>
  </si>
  <si>
    <t>Costo unitario ($/kg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</si>
</sst>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9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Helvetica Neue"/>
      <family val="2"/>
      <scheme val="minor"/>
    </font>
    <font>
      <b/>
      <sz val="9"/>
      <name val="Helvetica Neue"/>
      <family val="2"/>
      <scheme val="minor"/>
    </font>
    <font>
      <sz val="9"/>
      <color indexed="8"/>
      <name val="Helvetica Neue"/>
      <family val="2"/>
      <scheme val="minor"/>
    </font>
    <font>
      <sz val="9"/>
      <name val="Helvetica Neue"/>
      <scheme val="minor"/>
    </font>
    <font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2" fillId="0" borderId="1"/>
    <xf numFmtId="0" fontId="1" fillId="0" borderId="1"/>
  </cellStyleXfs>
  <cellXfs count="122">
    <xf numFmtId="0" fontId="0" fillId="0" borderId="0" xfId="0" applyFont="1" applyAlignment="1"/>
    <xf numFmtId="0" fontId="16" fillId="7" borderId="1" xfId="0" applyFont="1" applyFill="1" applyBorder="1" applyAlignment="1"/>
    <xf numFmtId="0" fontId="11" fillId="7" borderId="1" xfId="0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5" fontId="18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49" fontId="16" fillId="2" borderId="1" xfId="0" applyNumberFormat="1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21" fillId="0" borderId="2" xfId="0" applyFont="1" applyFill="1" applyBorder="1"/>
    <xf numFmtId="0" fontId="21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3" fontId="20" fillId="0" borderId="2" xfId="0" applyNumberFormat="1" applyFont="1" applyBorder="1"/>
    <xf numFmtId="3" fontId="21" fillId="0" borderId="2" xfId="0" applyNumberFormat="1" applyFont="1" applyBorder="1"/>
    <xf numFmtId="0" fontId="20" fillId="0" borderId="2" xfId="0" applyFont="1" applyBorder="1" applyAlignment="1">
      <alignment horizontal="left"/>
    </xf>
    <xf numFmtId="0" fontId="20" fillId="0" borderId="2" xfId="0" applyFont="1" applyBorder="1"/>
    <xf numFmtId="3" fontId="23" fillId="0" borderId="2" xfId="1" applyNumberFormat="1" applyFont="1" applyBorder="1" applyAlignment="1">
      <alignment horizontal="right"/>
    </xf>
    <xf numFmtId="0" fontId="24" fillId="0" borderId="2" xfId="0" applyFont="1" applyFill="1" applyBorder="1" applyAlignment="1">
      <alignment wrapText="1"/>
    </xf>
    <xf numFmtId="0" fontId="25" fillId="0" borderId="2" xfId="0" applyFont="1" applyFill="1" applyBorder="1"/>
    <xf numFmtId="3" fontId="21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0" fontId="26" fillId="0" borderId="2" xfId="1" applyFont="1" applyBorder="1" applyAlignment="1">
      <alignment horizontal="center"/>
    </xf>
    <xf numFmtId="0" fontId="27" fillId="0" borderId="2" xfId="0" applyFont="1" applyFill="1" applyBorder="1"/>
    <xf numFmtId="0" fontId="0" fillId="2" borderId="1" xfId="0" applyFont="1" applyFill="1" applyBorder="1" applyAlignment="1"/>
    <xf numFmtId="0" fontId="0" fillId="0" borderId="1" xfId="0" applyFont="1" applyBorder="1" applyAlignment="1"/>
    <xf numFmtId="0" fontId="3" fillId="2" borderId="1" xfId="0" applyFont="1" applyFill="1" applyBorder="1" applyAlignment="1"/>
    <xf numFmtId="0" fontId="6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3" fontId="0" fillId="0" borderId="1" xfId="0" applyNumberFormat="1" applyFont="1" applyBorder="1" applyAlignment="1"/>
    <xf numFmtId="0" fontId="2" fillId="3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/>
    <xf numFmtId="49" fontId="5" fillId="2" borderId="2" xfId="0" applyNumberFormat="1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/>
    <xf numFmtId="49" fontId="2" fillId="5" borderId="3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5" fontId="2" fillId="5" borderId="5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165" fontId="2" fillId="3" borderId="7" xfId="0" applyNumberFormat="1" applyFont="1" applyFill="1" applyBorder="1" applyAlignment="1">
      <alignment vertical="center"/>
    </xf>
    <xf numFmtId="49" fontId="2" fillId="5" borderId="6" xfId="0" applyNumberFormat="1" applyFont="1" applyFill="1" applyBorder="1" applyAlignment="1">
      <alignment vertical="center"/>
    </xf>
    <xf numFmtId="165" fontId="2" fillId="5" borderId="7" xfId="0" applyNumberFormat="1" applyFont="1" applyFill="1" applyBorder="1" applyAlignment="1">
      <alignment vertical="center"/>
    </xf>
    <xf numFmtId="49" fontId="2" fillId="5" borderId="8" xfId="0" applyNumberFormat="1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165" fontId="2" fillId="6" borderId="10" xfId="0" applyNumberFormat="1" applyFont="1" applyFill="1" applyBorder="1" applyAlignment="1">
      <alignment vertical="center"/>
    </xf>
    <xf numFmtId="49" fontId="16" fillId="2" borderId="3" xfId="0" applyNumberFormat="1" applyFont="1" applyFill="1" applyBorder="1" applyAlignment="1">
      <alignment vertical="center"/>
    </xf>
    <xf numFmtId="0" fontId="16" fillId="2" borderId="4" xfId="0" applyFont="1" applyFill="1" applyBorder="1" applyAlignment="1"/>
    <xf numFmtId="165" fontId="2" fillId="2" borderId="5" xfId="0" applyNumberFormat="1" applyFont="1" applyFill="1" applyBorder="1" applyAlignment="1">
      <alignment vertical="center"/>
    </xf>
    <xf numFmtId="49" fontId="16" fillId="2" borderId="6" xfId="0" applyNumberFormat="1" applyFont="1" applyFill="1" applyBorder="1" applyAlignment="1">
      <alignment vertical="center"/>
    </xf>
    <xf numFmtId="165" fontId="2" fillId="2" borderId="7" xfId="0" applyNumberFormat="1" applyFont="1" applyFill="1" applyBorder="1" applyAlignment="1">
      <alignment vertical="center"/>
    </xf>
    <xf numFmtId="49" fontId="16" fillId="2" borderId="8" xfId="0" applyNumberFormat="1" applyFont="1" applyFill="1" applyBorder="1" applyAlignment="1">
      <alignment vertical="center"/>
    </xf>
    <xf numFmtId="0" fontId="16" fillId="2" borderId="9" xfId="0" applyFont="1" applyFill="1" applyBorder="1" applyAlignment="1"/>
    <xf numFmtId="165" fontId="2" fillId="2" borderId="10" xfId="0" applyNumberFormat="1" applyFont="1" applyFill="1" applyBorder="1" applyAlignment="1">
      <alignment vertical="center"/>
    </xf>
    <xf numFmtId="0" fontId="16" fillId="9" borderId="2" xfId="0" applyFont="1" applyFill="1" applyBorder="1" applyAlignment="1"/>
    <xf numFmtId="49" fontId="14" fillId="8" borderId="2" xfId="0" applyNumberFormat="1" applyFont="1" applyFill="1" applyBorder="1" applyAlignment="1">
      <alignment vertical="center"/>
    </xf>
    <xf numFmtId="49" fontId="16" fillId="8" borderId="2" xfId="0" applyNumberFormat="1" applyFont="1" applyFill="1" applyBorder="1" applyAlignment="1"/>
    <xf numFmtId="49" fontId="14" fillId="2" borderId="2" xfId="0" applyNumberFormat="1" applyFont="1" applyFill="1" applyBorder="1" applyAlignment="1">
      <alignment vertical="center"/>
    </xf>
    <xf numFmtId="3" fontId="14" fillId="2" borderId="2" xfId="0" applyNumberFormat="1" applyFont="1" applyFill="1" applyBorder="1" applyAlignment="1">
      <alignment vertical="center"/>
    </xf>
    <xf numFmtId="9" fontId="16" fillId="2" borderId="2" xfId="0" applyNumberFormat="1" applyFont="1" applyFill="1" applyBorder="1" applyAlignment="1"/>
    <xf numFmtId="166" fontId="14" fillId="2" borderId="2" xfId="0" applyNumberFormat="1" applyFont="1" applyFill="1" applyBorder="1" applyAlignment="1">
      <alignment vertical="center"/>
    </xf>
    <xf numFmtId="166" fontId="14" fillId="8" borderId="2" xfId="0" applyNumberFormat="1" applyFont="1" applyFill="1" applyBorder="1" applyAlignment="1">
      <alignment vertical="center"/>
    </xf>
    <xf numFmtId="9" fontId="14" fillId="8" borderId="2" xfId="0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49" fontId="19" fillId="9" borderId="2" xfId="0" applyNumberFormat="1" applyFont="1" applyFill="1" applyBorder="1" applyAlignment="1">
      <alignment vertical="center"/>
    </xf>
    <xf numFmtId="0" fontId="14" fillId="8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horizontal="center"/>
    </xf>
    <xf numFmtId="3" fontId="28" fillId="0" borderId="2" xfId="0" applyNumberFormat="1" applyFont="1" applyBorder="1" applyAlignment="1">
      <alignment horizontal="right"/>
    </xf>
    <xf numFmtId="17" fontId="28" fillId="10" borderId="2" xfId="0" applyNumberFormat="1" applyFont="1" applyFill="1" applyBorder="1" applyAlignment="1">
      <alignment horizontal="right"/>
    </xf>
    <xf numFmtId="3" fontId="28" fillId="10" borderId="2" xfId="0" applyNumberFormat="1" applyFont="1" applyFill="1" applyBorder="1" applyAlignment="1">
      <alignment horizontal="right"/>
    </xf>
    <xf numFmtId="0" fontId="28" fillId="10" borderId="2" xfId="0" applyFont="1" applyFill="1" applyBorder="1" applyAlignment="1">
      <alignment horizontal="right"/>
    </xf>
    <xf numFmtId="0" fontId="28" fillId="0" borderId="2" xfId="0" applyFont="1" applyBorder="1" applyAlignment="1">
      <alignment horizontal="right"/>
    </xf>
    <xf numFmtId="0" fontId="28" fillId="0" borderId="2" xfId="0" applyFont="1" applyBorder="1" applyAlignment="1">
      <alignment horizontal="left"/>
    </xf>
    <xf numFmtId="0" fontId="28" fillId="10" borderId="2" xfId="0" applyFont="1" applyFill="1" applyBorder="1" applyAlignment="1">
      <alignment horizontal="left"/>
    </xf>
    <xf numFmtId="17" fontId="28" fillId="0" borderId="2" xfId="0" applyNumberFormat="1" applyFont="1" applyBorder="1" applyAlignment="1">
      <alignment horizontal="right"/>
    </xf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9" fillId="9" borderId="2" xfId="0" applyNumberFormat="1" applyFont="1" applyFill="1" applyBorder="1" applyAlignment="1">
      <alignment vertical="center"/>
    </xf>
    <xf numFmtId="0" fontId="14" fillId="9" borderId="2" xfId="0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134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tabSelected="1" topLeftCell="A49" zoomScaleNormal="100" workbookViewId="0">
      <selection sqref="A1:G87"/>
    </sheetView>
  </sheetViews>
  <sheetFormatPr baseColWidth="10" defaultColWidth="10.85546875" defaultRowHeight="11.25" customHeight="1"/>
  <cols>
    <col min="1" max="1" width="4.42578125" style="13" customWidth="1"/>
    <col min="2" max="2" width="16.7109375" style="13" customWidth="1"/>
    <col min="3" max="3" width="20" style="13" customWidth="1"/>
    <col min="4" max="4" width="9.42578125" style="13" customWidth="1"/>
    <col min="5" max="5" width="18.7109375" style="13" customWidth="1"/>
    <col min="6" max="6" width="13.5703125" style="13" customWidth="1"/>
    <col min="7" max="7" width="13.42578125" style="13" customWidth="1"/>
    <col min="8" max="255" width="10.85546875" style="13" customWidth="1"/>
    <col min="256" max="16384" width="10.85546875" style="32"/>
  </cols>
  <sheetData>
    <row r="1" spans="1:7" ht="15" customHeight="1">
      <c r="A1" s="31"/>
      <c r="B1" s="31"/>
      <c r="C1" s="31"/>
      <c r="D1" s="31"/>
      <c r="E1" s="31"/>
      <c r="F1" s="31"/>
      <c r="G1" s="31"/>
    </row>
    <row r="2" spans="1:7" ht="15" customHeight="1">
      <c r="A2" s="31"/>
      <c r="B2" s="31"/>
      <c r="C2" s="31"/>
      <c r="D2" s="31"/>
      <c r="E2" s="31"/>
      <c r="F2" s="31"/>
      <c r="G2" s="31"/>
    </row>
    <row r="3" spans="1:7" ht="15" customHeight="1">
      <c r="A3" s="31"/>
      <c r="B3" s="31"/>
      <c r="C3" s="31"/>
      <c r="D3" s="31"/>
      <c r="E3" s="31"/>
      <c r="F3" s="31"/>
      <c r="G3" s="31"/>
    </row>
    <row r="4" spans="1:7" ht="15" customHeight="1">
      <c r="A4" s="31"/>
      <c r="B4" s="31"/>
      <c r="C4" s="31"/>
      <c r="D4" s="31"/>
      <c r="E4" s="31"/>
      <c r="F4" s="31"/>
      <c r="G4" s="31"/>
    </row>
    <row r="5" spans="1:7" ht="15" customHeight="1">
      <c r="A5" s="31"/>
      <c r="B5" s="31"/>
      <c r="C5" s="31"/>
      <c r="D5" s="31"/>
      <c r="E5" s="31"/>
      <c r="F5" s="31"/>
      <c r="G5" s="31"/>
    </row>
    <row r="6" spans="1:7" ht="15" customHeight="1">
      <c r="A6" s="31"/>
      <c r="B6" s="31"/>
      <c r="C6" s="31"/>
      <c r="D6" s="31"/>
      <c r="E6" s="31"/>
      <c r="F6" s="31"/>
      <c r="G6" s="31"/>
    </row>
    <row r="7" spans="1:7" ht="15" customHeight="1">
      <c r="A7" s="31"/>
      <c r="B7" s="31"/>
      <c r="C7" s="31"/>
      <c r="D7" s="31"/>
      <c r="E7" s="31"/>
      <c r="F7" s="31"/>
      <c r="G7" s="31"/>
    </row>
    <row r="8" spans="1:7" ht="15" customHeight="1">
      <c r="A8" s="31"/>
      <c r="B8" s="31"/>
      <c r="C8" s="31"/>
      <c r="D8" s="31"/>
      <c r="E8" s="31"/>
      <c r="F8" s="31"/>
      <c r="G8" s="31"/>
    </row>
    <row r="9" spans="1:7" ht="12" customHeight="1">
      <c r="A9" s="31"/>
      <c r="B9" s="61" t="s">
        <v>0</v>
      </c>
      <c r="C9" s="109" t="s">
        <v>87</v>
      </c>
      <c r="D9" s="33"/>
      <c r="E9" s="116" t="s">
        <v>86</v>
      </c>
      <c r="F9" s="117"/>
      <c r="G9" s="104">
        <v>8000</v>
      </c>
    </row>
    <row r="10" spans="1:7" ht="15">
      <c r="A10" s="31"/>
      <c r="B10" s="62" t="s">
        <v>1</v>
      </c>
      <c r="C10" s="110" t="s">
        <v>88</v>
      </c>
      <c r="D10" s="34"/>
      <c r="E10" s="118" t="s">
        <v>2</v>
      </c>
      <c r="F10" s="119"/>
      <c r="G10" s="105" t="s">
        <v>68</v>
      </c>
    </row>
    <row r="11" spans="1:7" ht="18" customHeight="1">
      <c r="A11" s="31"/>
      <c r="B11" s="62" t="s">
        <v>3</v>
      </c>
      <c r="C11" s="107" t="s">
        <v>67</v>
      </c>
      <c r="D11" s="34"/>
      <c r="E11" s="118" t="s">
        <v>89</v>
      </c>
      <c r="F11" s="119"/>
      <c r="G11" s="106">
        <v>160</v>
      </c>
    </row>
    <row r="12" spans="1:7" ht="11.25" customHeight="1">
      <c r="A12" s="31"/>
      <c r="B12" s="62" t="s">
        <v>4</v>
      </c>
      <c r="C12" s="107" t="s">
        <v>63</v>
      </c>
      <c r="D12" s="34"/>
      <c r="E12" s="63" t="s">
        <v>5</v>
      </c>
      <c r="F12" s="64"/>
      <c r="G12" s="106">
        <f>G9*G11</f>
        <v>1280000</v>
      </c>
    </row>
    <row r="13" spans="1:7" ht="11.25" customHeight="1">
      <c r="A13" s="31"/>
      <c r="B13" s="62" t="s">
        <v>6</v>
      </c>
      <c r="C13" s="107" t="s">
        <v>64</v>
      </c>
      <c r="D13" s="34"/>
      <c r="E13" s="118" t="s">
        <v>7</v>
      </c>
      <c r="F13" s="119"/>
      <c r="G13" s="107" t="s">
        <v>65</v>
      </c>
    </row>
    <row r="14" spans="1:7" ht="13.5" customHeight="1">
      <c r="A14" s="31"/>
      <c r="B14" s="62" t="s">
        <v>8</v>
      </c>
      <c r="C14" s="107" t="s">
        <v>64</v>
      </c>
      <c r="D14" s="34"/>
      <c r="E14" s="118" t="s">
        <v>9</v>
      </c>
      <c r="F14" s="119"/>
      <c r="G14" s="105" t="s">
        <v>81</v>
      </c>
    </row>
    <row r="15" spans="1:7" ht="25.5" customHeight="1">
      <c r="A15" s="31"/>
      <c r="B15" s="62" t="s">
        <v>10</v>
      </c>
      <c r="C15" s="111">
        <v>44927</v>
      </c>
      <c r="D15" s="34"/>
      <c r="E15" s="120" t="s">
        <v>11</v>
      </c>
      <c r="F15" s="121"/>
      <c r="G15" s="108" t="s">
        <v>66</v>
      </c>
    </row>
    <row r="16" spans="1:7" ht="12" customHeight="1">
      <c r="A16" s="31"/>
      <c r="B16" s="35"/>
      <c r="C16" s="36"/>
      <c r="D16" s="33"/>
      <c r="E16" s="33"/>
      <c r="F16" s="33"/>
      <c r="G16" s="37"/>
    </row>
    <row r="17" spans="1:7" ht="12" customHeight="1">
      <c r="A17" s="31"/>
      <c r="B17" s="112" t="s">
        <v>12</v>
      </c>
      <c r="C17" s="113"/>
      <c r="D17" s="113"/>
      <c r="E17" s="113"/>
      <c r="F17" s="113"/>
      <c r="G17" s="113"/>
    </row>
    <row r="18" spans="1:7" ht="12" customHeight="1">
      <c r="A18" s="31"/>
      <c r="B18" s="33"/>
      <c r="C18" s="38"/>
      <c r="D18" s="38"/>
      <c r="E18" s="38"/>
      <c r="F18" s="33"/>
      <c r="G18" s="33"/>
    </row>
    <row r="19" spans="1:7" ht="12" customHeight="1">
      <c r="A19" s="31"/>
      <c r="B19" s="39" t="s">
        <v>13</v>
      </c>
      <c r="C19" s="40"/>
      <c r="D19" s="40"/>
      <c r="E19" s="40"/>
      <c r="F19" s="40"/>
      <c r="G19" s="40"/>
    </row>
    <row r="20" spans="1:7" ht="24" customHeight="1">
      <c r="A20" s="31"/>
      <c r="B20" s="65" t="s">
        <v>14</v>
      </c>
      <c r="C20" s="65" t="s">
        <v>15</v>
      </c>
      <c r="D20" s="65" t="s">
        <v>16</v>
      </c>
      <c r="E20" s="65" t="s">
        <v>17</v>
      </c>
      <c r="F20" s="65" t="s">
        <v>18</v>
      </c>
      <c r="G20" s="65" t="s">
        <v>19</v>
      </c>
    </row>
    <row r="21" spans="1:7" ht="24" customHeight="1">
      <c r="A21" s="31"/>
      <c r="B21" s="25" t="s">
        <v>82</v>
      </c>
      <c r="C21" s="15" t="s">
        <v>20</v>
      </c>
      <c r="D21" s="15">
        <v>0.5</v>
      </c>
      <c r="E21" s="15" t="s">
        <v>69</v>
      </c>
      <c r="F21" s="24">
        <v>20000</v>
      </c>
      <c r="G21" s="18">
        <f>F21*D21</f>
        <v>10000</v>
      </c>
    </row>
    <row r="22" spans="1:7" ht="13.5" customHeight="1">
      <c r="A22" s="31"/>
      <c r="B22" s="19" t="s">
        <v>70</v>
      </c>
      <c r="C22" s="15" t="s">
        <v>20</v>
      </c>
      <c r="D22" s="15">
        <v>2</v>
      </c>
      <c r="E22" s="15" t="s">
        <v>80</v>
      </c>
      <c r="F22" s="24">
        <v>20000</v>
      </c>
      <c r="G22" s="18">
        <f>F22*D22</f>
        <v>40000</v>
      </c>
    </row>
    <row r="23" spans="1:7" ht="15" customHeight="1">
      <c r="A23" s="31"/>
      <c r="B23" s="19" t="s">
        <v>83</v>
      </c>
      <c r="C23" s="15" t="s">
        <v>20</v>
      </c>
      <c r="D23" s="15">
        <v>1</v>
      </c>
      <c r="E23" s="15" t="s">
        <v>69</v>
      </c>
      <c r="F23" s="24">
        <v>20000</v>
      </c>
      <c r="G23" s="18">
        <f>F23*D23</f>
        <v>20000</v>
      </c>
    </row>
    <row r="24" spans="1:7" ht="15" customHeight="1">
      <c r="A24" s="31"/>
      <c r="B24" s="19" t="s">
        <v>84</v>
      </c>
      <c r="C24" s="15" t="s">
        <v>20</v>
      </c>
      <c r="D24" s="16">
        <v>1</v>
      </c>
      <c r="E24" s="15" t="s">
        <v>71</v>
      </c>
      <c r="F24" s="24">
        <v>20000</v>
      </c>
      <c r="G24" s="18">
        <f>F24*D24</f>
        <v>20000</v>
      </c>
    </row>
    <row r="25" spans="1:7" s="13" customFormat="1" ht="12.75" customHeight="1">
      <c r="A25" s="31"/>
      <c r="B25" s="42" t="s">
        <v>21</v>
      </c>
      <c r="C25" s="43"/>
      <c r="D25" s="43"/>
      <c r="E25" s="43"/>
      <c r="F25" s="44"/>
      <c r="G25" s="45">
        <f>SUM(G21:G24)</f>
        <v>90000</v>
      </c>
    </row>
    <row r="26" spans="1:7" s="13" customFormat="1" ht="12" customHeight="1">
      <c r="A26" s="31"/>
      <c r="B26" s="33"/>
      <c r="C26" s="33"/>
      <c r="D26" s="33"/>
      <c r="E26" s="33"/>
      <c r="F26" s="46"/>
      <c r="G26" s="46"/>
    </row>
    <row r="27" spans="1:7" s="13" customFormat="1" ht="12" customHeight="1">
      <c r="A27" s="31"/>
      <c r="B27" s="39" t="s">
        <v>22</v>
      </c>
      <c r="C27" s="47"/>
      <c r="D27" s="47"/>
      <c r="E27" s="47"/>
      <c r="F27" s="40"/>
      <c r="G27" s="40"/>
    </row>
    <row r="28" spans="1:7" s="13" customFormat="1" ht="24" customHeight="1">
      <c r="A28" s="31"/>
      <c r="B28" s="66" t="s">
        <v>14</v>
      </c>
      <c r="C28" s="65" t="s">
        <v>15</v>
      </c>
      <c r="D28" s="65" t="s">
        <v>16</v>
      </c>
      <c r="E28" s="66" t="s">
        <v>17</v>
      </c>
      <c r="F28" s="65" t="s">
        <v>18</v>
      </c>
      <c r="G28" s="66" t="s">
        <v>19</v>
      </c>
    </row>
    <row r="29" spans="1:7" s="13" customFormat="1" ht="15" customHeight="1">
      <c r="A29" s="31"/>
      <c r="B29" s="14" t="s">
        <v>72</v>
      </c>
      <c r="C29" s="15" t="s">
        <v>62</v>
      </c>
      <c r="D29" s="15">
        <v>1</v>
      </c>
      <c r="E29" s="15" t="s">
        <v>73</v>
      </c>
      <c r="F29" s="24">
        <v>30000</v>
      </c>
      <c r="G29" s="18">
        <f>F29*D29</f>
        <v>30000</v>
      </c>
    </row>
    <row r="30" spans="1:7" s="13" customFormat="1" ht="12" customHeight="1">
      <c r="A30" s="31"/>
      <c r="B30" s="48" t="s">
        <v>23</v>
      </c>
      <c r="C30" s="49"/>
      <c r="D30" s="49"/>
      <c r="E30" s="49"/>
      <c r="F30" s="50"/>
      <c r="G30" s="51">
        <f>SUM(G29:G29)</f>
        <v>30000</v>
      </c>
    </row>
    <row r="31" spans="1:7" s="13" customFormat="1" ht="12" customHeight="1">
      <c r="A31" s="31"/>
      <c r="B31" s="33"/>
      <c r="C31" s="33"/>
      <c r="D31" s="33"/>
      <c r="E31" s="33"/>
      <c r="F31" s="46"/>
      <c r="G31" s="46"/>
    </row>
    <row r="32" spans="1:7" s="13" customFormat="1" ht="12" customHeight="1">
      <c r="A32" s="31"/>
      <c r="B32" s="39" t="s">
        <v>24</v>
      </c>
      <c r="C32" s="47"/>
      <c r="D32" s="47"/>
      <c r="E32" s="47"/>
      <c r="F32" s="40"/>
      <c r="G32" s="40"/>
    </row>
    <row r="33" spans="1:7" s="13" customFormat="1" ht="24" customHeight="1">
      <c r="A33" s="31"/>
      <c r="B33" s="66" t="s">
        <v>14</v>
      </c>
      <c r="C33" s="66" t="s">
        <v>15</v>
      </c>
      <c r="D33" s="66" t="s">
        <v>16</v>
      </c>
      <c r="E33" s="66" t="s">
        <v>17</v>
      </c>
      <c r="F33" s="65" t="s">
        <v>18</v>
      </c>
      <c r="G33" s="66" t="s">
        <v>19</v>
      </c>
    </row>
    <row r="34" spans="1:7" s="13" customFormat="1" ht="12.75" customHeight="1">
      <c r="A34" s="31"/>
      <c r="B34" s="26" t="s">
        <v>26</v>
      </c>
      <c r="C34" s="27" t="s">
        <v>25</v>
      </c>
      <c r="D34" s="27">
        <v>0.31</v>
      </c>
      <c r="E34" s="27" t="s">
        <v>69</v>
      </c>
      <c r="F34" s="28">
        <v>224000</v>
      </c>
      <c r="G34" s="21">
        <f>(D34*F34)*1.19</f>
        <v>82633.599999999991</v>
      </c>
    </row>
    <row r="35" spans="1:7" s="13" customFormat="1" ht="12.75" customHeight="1">
      <c r="A35" s="31"/>
      <c r="B35" s="26" t="s">
        <v>85</v>
      </c>
      <c r="C35" s="27" t="s">
        <v>25</v>
      </c>
      <c r="D35" s="27">
        <v>0.375</v>
      </c>
      <c r="E35" s="27" t="s">
        <v>69</v>
      </c>
      <c r="F35" s="28">
        <v>224000</v>
      </c>
      <c r="G35" s="21">
        <f>(D35*F35)*1.19</f>
        <v>99960</v>
      </c>
    </row>
    <row r="36" spans="1:7" s="13" customFormat="1" ht="12.75" customHeight="1">
      <c r="A36" s="31"/>
      <c r="B36" s="42" t="s">
        <v>27</v>
      </c>
      <c r="C36" s="43"/>
      <c r="D36" s="43"/>
      <c r="E36" s="43"/>
      <c r="F36" s="44"/>
      <c r="G36" s="45">
        <f>SUM(G34:G35)</f>
        <v>182593.59999999998</v>
      </c>
    </row>
    <row r="37" spans="1:7" s="13" customFormat="1" ht="12" customHeight="1">
      <c r="A37" s="31"/>
      <c r="B37" s="33"/>
      <c r="C37" s="33"/>
      <c r="D37" s="33"/>
      <c r="E37" s="33"/>
      <c r="F37" s="46"/>
      <c r="G37" s="46"/>
    </row>
    <row r="38" spans="1:7" s="13" customFormat="1" ht="12" customHeight="1">
      <c r="A38" s="31"/>
      <c r="B38" s="39" t="s">
        <v>28</v>
      </c>
      <c r="C38" s="47"/>
      <c r="D38" s="47"/>
      <c r="E38" s="47"/>
      <c r="F38" s="40"/>
      <c r="G38" s="40"/>
    </row>
    <row r="39" spans="1:7" s="13" customFormat="1" ht="24" customHeight="1">
      <c r="A39" s="31"/>
      <c r="B39" s="41" t="s">
        <v>29</v>
      </c>
      <c r="C39" s="41" t="s">
        <v>30</v>
      </c>
      <c r="D39" s="41" t="s">
        <v>31</v>
      </c>
      <c r="E39" s="41" t="s">
        <v>17</v>
      </c>
      <c r="F39" s="41" t="s">
        <v>18</v>
      </c>
      <c r="G39" s="41" t="s">
        <v>19</v>
      </c>
    </row>
    <row r="40" spans="1:7" s="13" customFormat="1" ht="12.75" customHeight="1">
      <c r="A40" s="31"/>
      <c r="B40" s="22" t="s">
        <v>74</v>
      </c>
      <c r="C40" s="20"/>
      <c r="D40" s="20"/>
      <c r="E40" s="20"/>
      <c r="F40" s="17"/>
      <c r="G40" s="67"/>
    </row>
    <row r="41" spans="1:7" s="13" customFormat="1" ht="12.75" customHeight="1">
      <c r="A41" s="31"/>
      <c r="B41" s="14" t="s">
        <v>75</v>
      </c>
      <c r="C41" s="15" t="s">
        <v>76</v>
      </c>
      <c r="D41" s="16">
        <v>2</v>
      </c>
      <c r="E41" s="29" t="s">
        <v>69</v>
      </c>
      <c r="F41" s="17">
        <v>20580</v>
      </c>
      <c r="G41" s="68">
        <f t="shared" ref="G41:G48" si="0">(D41*F41)*1.19</f>
        <v>48980.399999999994</v>
      </c>
    </row>
    <row r="42" spans="1:7" s="13" customFormat="1" ht="12.75" customHeight="1">
      <c r="A42" s="31"/>
      <c r="B42" s="14" t="s">
        <v>77</v>
      </c>
      <c r="C42" s="15" t="s">
        <v>76</v>
      </c>
      <c r="D42" s="16">
        <v>1</v>
      </c>
      <c r="E42" s="29" t="s">
        <v>69</v>
      </c>
      <c r="F42" s="17">
        <v>23960</v>
      </c>
      <c r="G42" s="68">
        <f t="shared" si="0"/>
        <v>28512.399999999998</v>
      </c>
    </row>
    <row r="43" spans="1:7" s="13" customFormat="1" ht="12.75" customHeight="1">
      <c r="A43" s="31"/>
      <c r="B43" s="23" t="s">
        <v>32</v>
      </c>
      <c r="C43" s="15"/>
      <c r="D43" s="16"/>
      <c r="E43" s="29"/>
      <c r="F43" s="17"/>
      <c r="G43" s="68"/>
    </row>
    <row r="44" spans="1:7" s="13" customFormat="1" ht="12.75" customHeight="1">
      <c r="A44" s="31"/>
      <c r="B44" s="30" t="s">
        <v>90</v>
      </c>
      <c r="C44" s="15" t="s">
        <v>34</v>
      </c>
      <c r="D44" s="16">
        <v>5</v>
      </c>
      <c r="E44" s="29" t="s">
        <v>69</v>
      </c>
      <c r="F44" s="17">
        <v>7143</v>
      </c>
      <c r="G44" s="68">
        <f t="shared" si="0"/>
        <v>42500.85</v>
      </c>
    </row>
    <row r="45" spans="1:7" s="13" customFormat="1" ht="12.75" customHeight="1">
      <c r="A45" s="31"/>
      <c r="B45" s="30" t="s">
        <v>91</v>
      </c>
      <c r="C45" s="15" t="s">
        <v>34</v>
      </c>
      <c r="D45" s="16">
        <v>10</v>
      </c>
      <c r="E45" s="29" t="s">
        <v>69</v>
      </c>
      <c r="F45" s="17">
        <v>5462</v>
      </c>
      <c r="G45" s="68">
        <f t="shared" si="0"/>
        <v>64997.799999999996</v>
      </c>
    </row>
    <row r="46" spans="1:7" s="13" customFormat="1" ht="12.75" customHeight="1">
      <c r="A46" s="31"/>
      <c r="B46" s="23" t="s">
        <v>33</v>
      </c>
      <c r="C46" s="15"/>
      <c r="D46" s="16"/>
      <c r="E46" s="29"/>
      <c r="F46" s="17"/>
      <c r="G46" s="68"/>
    </row>
    <row r="47" spans="1:7" s="13" customFormat="1" ht="12.75" customHeight="1">
      <c r="A47" s="31"/>
      <c r="B47" s="14" t="s">
        <v>78</v>
      </c>
      <c r="C47" s="15" t="s">
        <v>34</v>
      </c>
      <c r="D47" s="16">
        <v>200</v>
      </c>
      <c r="E47" s="29" t="s">
        <v>69</v>
      </c>
      <c r="F47" s="17">
        <v>1160</v>
      </c>
      <c r="G47" s="68">
        <f t="shared" si="0"/>
        <v>276080</v>
      </c>
    </row>
    <row r="48" spans="1:7" s="13" customFormat="1" ht="12.75" customHeight="1">
      <c r="A48" s="31"/>
      <c r="B48" s="14" t="s">
        <v>79</v>
      </c>
      <c r="C48" s="15" t="s">
        <v>34</v>
      </c>
      <c r="D48" s="16">
        <v>100</v>
      </c>
      <c r="E48" s="29" t="s">
        <v>69</v>
      </c>
      <c r="F48" s="17">
        <v>975</v>
      </c>
      <c r="G48" s="68">
        <f t="shared" si="0"/>
        <v>116025</v>
      </c>
    </row>
    <row r="49" spans="1:11" s="13" customFormat="1" ht="13.5" customHeight="1">
      <c r="A49" s="31"/>
      <c r="B49" s="52" t="s">
        <v>35</v>
      </c>
      <c r="C49" s="53"/>
      <c r="D49" s="53"/>
      <c r="E49" s="53"/>
      <c r="F49" s="54"/>
      <c r="G49" s="55">
        <f>SUM(G40:G48)</f>
        <v>577096.44999999995</v>
      </c>
    </row>
    <row r="50" spans="1:11" s="13" customFormat="1" ht="12" customHeight="1">
      <c r="A50" s="31"/>
      <c r="B50" s="33"/>
      <c r="C50" s="33"/>
      <c r="D50" s="33"/>
      <c r="E50" s="56"/>
      <c r="F50" s="46"/>
      <c r="G50" s="46"/>
    </row>
    <row r="51" spans="1:11" s="13" customFormat="1" ht="12" customHeight="1">
      <c r="A51" s="31"/>
      <c r="B51" s="39" t="s">
        <v>36</v>
      </c>
      <c r="C51" s="47"/>
      <c r="D51" s="47"/>
      <c r="E51" s="47"/>
      <c r="F51" s="40"/>
      <c r="G51" s="40"/>
    </row>
    <row r="52" spans="1:11" s="13" customFormat="1" ht="24" customHeight="1">
      <c r="A52" s="31"/>
      <c r="B52" s="66" t="s">
        <v>37</v>
      </c>
      <c r="C52" s="65" t="s">
        <v>30</v>
      </c>
      <c r="D52" s="65" t="s">
        <v>31</v>
      </c>
      <c r="E52" s="66" t="s">
        <v>17</v>
      </c>
      <c r="F52" s="65" t="s">
        <v>18</v>
      </c>
      <c r="G52" s="66" t="s">
        <v>19</v>
      </c>
    </row>
    <row r="53" spans="1:11" s="13" customFormat="1" ht="12.75" customHeight="1">
      <c r="A53" s="31"/>
      <c r="B53" s="69"/>
      <c r="C53" s="70"/>
      <c r="D53" s="103">
        <v>0</v>
      </c>
      <c r="E53" s="71"/>
      <c r="F53" s="72"/>
      <c r="G53" s="68">
        <v>0</v>
      </c>
    </row>
    <row r="54" spans="1:11" s="13" customFormat="1" ht="13.5" customHeight="1">
      <c r="A54" s="31"/>
      <c r="B54" s="52" t="s">
        <v>38</v>
      </c>
      <c r="C54" s="53"/>
      <c r="D54" s="53"/>
      <c r="E54" s="53"/>
      <c r="F54" s="54"/>
      <c r="G54" s="55">
        <f>G53</f>
        <v>0</v>
      </c>
    </row>
    <row r="55" spans="1:11" s="13" customFormat="1" ht="12" customHeight="1">
      <c r="A55" s="31"/>
      <c r="B55" s="33"/>
      <c r="C55" s="33"/>
      <c r="D55" s="33"/>
      <c r="E55" s="33"/>
      <c r="F55" s="46"/>
      <c r="G55" s="46"/>
    </row>
    <row r="56" spans="1:11" s="13" customFormat="1" ht="12" customHeight="1">
      <c r="A56" s="31"/>
      <c r="B56" s="73" t="s">
        <v>39</v>
      </c>
      <c r="C56" s="74"/>
      <c r="D56" s="74"/>
      <c r="E56" s="74"/>
      <c r="F56" s="74"/>
      <c r="G56" s="75">
        <f>G49+G36+G30+G25</f>
        <v>879690.04999999993</v>
      </c>
      <c r="H56" s="58"/>
    </row>
    <row r="57" spans="1:11" s="13" customFormat="1" ht="12" customHeight="1">
      <c r="A57" s="31"/>
      <c r="B57" s="76" t="s">
        <v>40</v>
      </c>
      <c r="C57" s="59"/>
      <c r="D57" s="59"/>
      <c r="E57" s="59"/>
      <c r="F57" s="59"/>
      <c r="G57" s="77">
        <f>G56*0.05</f>
        <v>43984.502500000002</v>
      </c>
    </row>
    <row r="58" spans="1:11" s="13" customFormat="1" ht="12" customHeight="1">
      <c r="A58" s="31"/>
      <c r="B58" s="78" t="s">
        <v>41</v>
      </c>
      <c r="C58" s="57"/>
      <c r="D58" s="57"/>
      <c r="E58" s="57"/>
      <c r="F58" s="57"/>
      <c r="G58" s="79">
        <f>G57+G56</f>
        <v>923674.55249999999</v>
      </c>
    </row>
    <row r="59" spans="1:11" s="13" customFormat="1" ht="12" customHeight="1">
      <c r="A59" s="31"/>
      <c r="B59" s="76" t="s">
        <v>42</v>
      </c>
      <c r="C59" s="59"/>
      <c r="D59" s="59"/>
      <c r="E59" s="59"/>
      <c r="F59" s="59"/>
      <c r="G59" s="77">
        <f>G12</f>
        <v>1280000</v>
      </c>
    </row>
    <row r="60" spans="1:11" s="13" customFormat="1" ht="12" customHeight="1">
      <c r="A60" s="31"/>
      <c r="B60" s="80" t="s">
        <v>43</v>
      </c>
      <c r="C60" s="81"/>
      <c r="D60" s="81"/>
      <c r="E60" s="81"/>
      <c r="F60" s="81"/>
      <c r="G60" s="82">
        <f>G59-G58</f>
        <v>356325.44750000001</v>
      </c>
    </row>
    <row r="61" spans="1:11" s="13" customFormat="1" ht="12" customHeight="1">
      <c r="A61" s="31"/>
      <c r="B61" s="6" t="s">
        <v>44</v>
      </c>
      <c r="C61" s="7"/>
      <c r="D61" s="7"/>
      <c r="E61" s="7"/>
      <c r="F61" s="7"/>
      <c r="G61" s="3"/>
    </row>
    <row r="62" spans="1:11" s="13" customFormat="1" ht="12.75" customHeight="1">
      <c r="A62" s="31"/>
      <c r="B62" s="8"/>
      <c r="C62" s="7"/>
      <c r="D62" s="7"/>
      <c r="E62" s="7"/>
      <c r="F62" s="7"/>
      <c r="G62" s="3"/>
    </row>
    <row r="63" spans="1:11" s="13" customFormat="1" ht="12" customHeight="1">
      <c r="A63" s="31"/>
      <c r="B63" s="60" t="s">
        <v>45</v>
      </c>
      <c r="C63" s="5"/>
      <c r="D63" s="5"/>
      <c r="E63" s="5"/>
      <c r="F63" s="5"/>
      <c r="G63" s="3"/>
    </row>
    <row r="64" spans="1:11" s="13" customFormat="1" ht="12" customHeight="1">
      <c r="A64" s="31"/>
      <c r="B64" s="83" t="s">
        <v>46</v>
      </c>
      <c r="C64" s="84"/>
      <c r="D64" s="84"/>
      <c r="E64" s="84"/>
      <c r="F64" s="84"/>
      <c r="G64" s="85"/>
      <c r="K64" s="13">
        <f ca="1">+K64:K66</f>
        <v>0</v>
      </c>
    </row>
    <row r="65" spans="1:7" s="13" customFormat="1" ht="12" customHeight="1">
      <c r="A65" s="31"/>
      <c r="B65" s="86" t="s">
        <v>47</v>
      </c>
      <c r="C65" s="5"/>
      <c r="D65" s="5"/>
      <c r="E65" s="5"/>
      <c r="F65" s="5"/>
      <c r="G65" s="87"/>
    </row>
    <row r="66" spans="1:7" s="13" customFormat="1" ht="12" customHeight="1">
      <c r="A66" s="31"/>
      <c r="B66" s="86" t="s">
        <v>48</v>
      </c>
      <c r="C66" s="5"/>
      <c r="D66" s="5"/>
      <c r="E66" s="5"/>
      <c r="F66" s="5"/>
      <c r="G66" s="87"/>
    </row>
    <row r="67" spans="1:7" s="13" customFormat="1" ht="12" customHeight="1">
      <c r="A67" s="31"/>
      <c r="B67" s="86" t="s">
        <v>49</v>
      </c>
      <c r="C67" s="5"/>
      <c r="D67" s="5"/>
      <c r="E67" s="5"/>
      <c r="F67" s="5"/>
      <c r="G67" s="87"/>
    </row>
    <row r="68" spans="1:7" s="13" customFormat="1" ht="12" customHeight="1">
      <c r="A68" s="31"/>
      <c r="B68" s="86" t="s">
        <v>50</v>
      </c>
      <c r="C68" s="5"/>
      <c r="D68" s="5"/>
      <c r="E68" s="5"/>
      <c r="F68" s="5"/>
      <c r="G68" s="87"/>
    </row>
    <row r="69" spans="1:7" s="13" customFormat="1" ht="12.75" customHeight="1">
      <c r="A69" s="31"/>
      <c r="B69" s="88" t="s">
        <v>51</v>
      </c>
      <c r="C69" s="89"/>
      <c r="D69" s="89"/>
      <c r="E69" s="89"/>
      <c r="F69" s="89"/>
      <c r="G69" s="90"/>
    </row>
    <row r="70" spans="1:7" s="13" customFormat="1" ht="12.75" customHeight="1">
      <c r="A70" s="31"/>
      <c r="B70" s="10"/>
      <c r="C70" s="5"/>
      <c r="D70" s="5"/>
      <c r="E70" s="5"/>
      <c r="F70" s="5"/>
      <c r="G70" s="3"/>
    </row>
    <row r="71" spans="1:7" s="13" customFormat="1" ht="15" customHeight="1">
      <c r="A71" s="31"/>
      <c r="B71" s="114" t="s">
        <v>52</v>
      </c>
      <c r="C71" s="115"/>
      <c r="D71" s="91"/>
      <c r="E71" s="1"/>
      <c r="F71" s="1"/>
      <c r="G71" s="3"/>
    </row>
    <row r="72" spans="1:7" s="13" customFormat="1" ht="12" customHeight="1">
      <c r="A72" s="31"/>
      <c r="B72" s="92" t="s">
        <v>37</v>
      </c>
      <c r="C72" s="92" t="s">
        <v>53</v>
      </c>
      <c r="D72" s="93" t="s">
        <v>54</v>
      </c>
      <c r="E72" s="1"/>
      <c r="F72" s="1"/>
      <c r="G72" s="3"/>
    </row>
    <row r="73" spans="1:7" s="13" customFormat="1" ht="12" customHeight="1">
      <c r="A73" s="31"/>
      <c r="B73" s="94" t="s">
        <v>55</v>
      </c>
      <c r="C73" s="95">
        <f>G25</f>
        <v>90000</v>
      </c>
      <c r="D73" s="96">
        <f>(C73/C79)</f>
        <v>9.7436916234627996E-2</v>
      </c>
      <c r="E73" s="1"/>
      <c r="F73" s="1"/>
      <c r="G73" s="3"/>
    </row>
    <row r="74" spans="1:7" s="13" customFormat="1" ht="12" customHeight="1">
      <c r="A74" s="31"/>
      <c r="B74" s="94" t="s">
        <v>56</v>
      </c>
      <c r="C74" s="95">
        <f>G30</f>
        <v>30000</v>
      </c>
      <c r="D74" s="96">
        <f>C74/C79</f>
        <v>3.247897207820933E-2</v>
      </c>
      <c r="E74" s="1"/>
      <c r="F74" s="1"/>
      <c r="G74" s="3"/>
    </row>
    <row r="75" spans="1:7" s="13" customFormat="1" ht="12" customHeight="1">
      <c r="A75" s="31"/>
      <c r="B75" s="94" t="s">
        <v>57</v>
      </c>
      <c r="C75" s="95">
        <f>G36</f>
        <v>182593.59999999998</v>
      </c>
      <c r="D75" s="96">
        <f>(C75/C79)</f>
        <v>0.19768174786865741</v>
      </c>
      <c r="E75" s="1"/>
      <c r="F75" s="1"/>
      <c r="G75" s="3"/>
    </row>
    <row r="76" spans="1:7" s="13" customFormat="1" ht="12" customHeight="1">
      <c r="A76" s="31"/>
      <c r="B76" s="94" t="s">
        <v>29</v>
      </c>
      <c r="C76" s="95">
        <f>G49</f>
        <v>577096.44999999995</v>
      </c>
      <c r="D76" s="96">
        <f>(C76/C79)</f>
        <v>0.62478331619945759</v>
      </c>
      <c r="E76" s="1"/>
      <c r="F76" s="1"/>
      <c r="G76" s="3"/>
    </row>
    <row r="77" spans="1:7" s="13" customFormat="1" ht="12" customHeight="1">
      <c r="A77" s="31"/>
      <c r="B77" s="94" t="s">
        <v>58</v>
      </c>
      <c r="C77" s="97"/>
      <c r="D77" s="96">
        <f>(C77/C79)</f>
        <v>0</v>
      </c>
      <c r="E77" s="2"/>
      <c r="F77" s="2"/>
      <c r="G77" s="3"/>
    </row>
    <row r="78" spans="1:7" s="13" customFormat="1" ht="12" customHeight="1">
      <c r="A78" s="31"/>
      <c r="B78" s="94" t="s">
        <v>59</v>
      </c>
      <c r="C78" s="97">
        <f>G57</f>
        <v>43984.502500000002</v>
      </c>
      <c r="D78" s="96">
        <f>(C78/C79)</f>
        <v>4.7619047619047623E-2</v>
      </c>
      <c r="E78" s="2"/>
      <c r="F78" s="2"/>
      <c r="G78" s="3"/>
    </row>
    <row r="79" spans="1:7" s="13" customFormat="1" ht="12.75" customHeight="1">
      <c r="A79" s="31"/>
      <c r="B79" s="92" t="s">
        <v>60</v>
      </c>
      <c r="C79" s="98">
        <f>SUM(C73:C78)</f>
        <v>923674.55249999999</v>
      </c>
      <c r="D79" s="99">
        <f>SUM(D73:D78)</f>
        <v>1</v>
      </c>
      <c r="E79" s="2"/>
      <c r="F79" s="2"/>
      <c r="G79" s="3"/>
    </row>
    <row r="80" spans="1:7" s="13" customFormat="1" ht="12" customHeight="1">
      <c r="A80" s="31"/>
      <c r="B80" s="8"/>
      <c r="C80" s="7"/>
      <c r="D80" s="7"/>
      <c r="E80" s="7"/>
      <c r="F80" s="7"/>
      <c r="G80" s="3"/>
    </row>
    <row r="81" spans="1:7" s="13" customFormat="1" ht="12.75" customHeight="1">
      <c r="A81" s="31"/>
      <c r="B81" s="9"/>
      <c r="C81" s="7"/>
      <c r="D81" s="7"/>
      <c r="E81" s="7"/>
      <c r="F81" s="7"/>
      <c r="G81" s="3"/>
    </row>
    <row r="82" spans="1:7" s="13" customFormat="1" ht="12" customHeight="1">
      <c r="A82" s="31"/>
      <c r="B82" s="100"/>
      <c r="C82" s="101" t="s">
        <v>92</v>
      </c>
      <c r="D82" s="100"/>
      <c r="E82" s="100"/>
      <c r="F82" s="2"/>
      <c r="G82" s="3"/>
    </row>
    <row r="83" spans="1:7" s="13" customFormat="1" ht="12" customHeight="1">
      <c r="A83" s="31"/>
      <c r="B83" s="92" t="s">
        <v>93</v>
      </c>
      <c r="C83" s="102">
        <v>7500</v>
      </c>
      <c r="D83" s="102">
        <v>8000</v>
      </c>
      <c r="E83" s="102">
        <v>8500</v>
      </c>
      <c r="F83" s="12"/>
      <c r="G83" s="4"/>
    </row>
    <row r="84" spans="1:7" s="13" customFormat="1" ht="12.75" customHeight="1">
      <c r="A84" s="31"/>
      <c r="B84" s="92" t="s">
        <v>94</v>
      </c>
      <c r="C84" s="98">
        <f>(G58/C83)</f>
        <v>123.15660699999999</v>
      </c>
      <c r="D84" s="98">
        <f>(G58/D83)</f>
        <v>115.4593190625</v>
      </c>
      <c r="E84" s="98">
        <f>(G58/E83)</f>
        <v>108.66759441176471</v>
      </c>
      <c r="F84" s="12"/>
      <c r="G84" s="4"/>
    </row>
    <row r="85" spans="1:7" s="13" customFormat="1" ht="15.6" customHeight="1">
      <c r="A85" s="31"/>
      <c r="B85" s="11" t="s">
        <v>61</v>
      </c>
      <c r="C85" s="5"/>
      <c r="D85" s="5"/>
      <c r="E85" s="5"/>
      <c r="F85" s="5"/>
      <c r="G85" s="5"/>
    </row>
  </sheetData>
  <mergeCells count="8">
    <mergeCell ref="B17:G17"/>
    <mergeCell ref="B71:C71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79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D20CDED2CC8F43AD6A2EE7D7337257" ma:contentTypeVersion="8" ma:contentTypeDescription="Crear nuevo documento." ma:contentTypeScope="" ma:versionID="f13eb33c15671c5c34a023fa38cec1c4">
  <xsd:schema xmlns:xsd="http://www.w3.org/2001/XMLSchema" xmlns:xs="http://www.w3.org/2001/XMLSchema" xmlns:p="http://schemas.microsoft.com/office/2006/metadata/properties" xmlns:ns3="306f7734-31b4-4e84-b937-b34c6aa3cee4" targetNamespace="http://schemas.microsoft.com/office/2006/metadata/properties" ma:root="true" ma:fieldsID="73e3b042faaf7699d3beef5f1ed7a686" ns3:_="">
    <xsd:import namespace="306f7734-31b4-4e84-b937-b34c6aa3ce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f7734-31b4-4e84-b937-b34c6aa3ce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19D353-B72E-440D-8117-B0447F922D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f7734-31b4-4e84-b937-b34c6aa3ce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584AED-3651-48B8-8D18-B09A421078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AF7602-1B6A-4598-9D1A-49554624BA51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306f7734-31b4-4e84-b937-b34c6aa3cee4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BALLICA-TREBOL ROSADO</vt:lpstr>
      <vt:lpstr>'BALLICA-TREBOL ROSADO'!Área_de_impresión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2023-03-01T10:49:43Z</cp:lastPrinted>
  <dcterms:created xsi:type="dcterms:W3CDTF">2020-11-27T12:49:26Z</dcterms:created>
  <dcterms:modified xsi:type="dcterms:W3CDTF">2023-03-13T13:18:44Z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0x010100A1D20CDED2CC8F43AD6A2EE7D7337257</vt:lpwstr>
  </property>
</Properties>
</file>