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epulvedah\Desktop\OneDrive - INDAP\ESCRITORIO\INDAP 2023\FICHAS TECNICAS\2023\FICHAS TECNICAS\"/>
    </mc:Choice>
  </mc:AlternateContent>
  <bookViews>
    <workbookView xWindow="0" yWindow="0" windowWidth="15360" windowHeight="8712"/>
  </bookViews>
  <sheets>
    <sheet name="TRIGO ALTERNATIVO" sheetId="1" r:id="rId1"/>
  </sheets>
  <externalReferences>
    <externalReference r:id="rId2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9" i="1" l="1"/>
  <c r="G59" i="1"/>
  <c r="C82" i="1" s="1"/>
  <c r="F52" i="1"/>
  <c r="G52" i="1" s="1"/>
  <c r="F50" i="1"/>
  <c r="G50" i="1" s="1"/>
  <c r="F48" i="1"/>
  <c r="G48" i="1" s="1"/>
  <c r="F47" i="1"/>
  <c r="G47" i="1" s="1"/>
  <c r="F45" i="1"/>
  <c r="G45" i="1" s="1"/>
  <c r="F44" i="1"/>
  <c r="G44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21" i="1"/>
  <c r="G21" i="1" s="1"/>
  <c r="F20" i="1"/>
  <c r="G20" i="1" s="1"/>
  <c r="G22" i="1" s="1"/>
  <c r="G10" i="1"/>
  <c r="G8" i="1"/>
  <c r="G11" i="1" s="1"/>
  <c r="G64" i="1" s="1"/>
  <c r="G53" i="1" l="1"/>
  <c r="C81" i="1" s="1"/>
  <c r="C78" i="1"/>
  <c r="G39" i="1"/>
  <c r="C80" i="1" s="1"/>
  <c r="G61" i="1" l="1"/>
  <c r="G62" i="1" s="1"/>
  <c r="C83" i="1"/>
  <c r="G63" i="1"/>
  <c r="E89" i="1" l="1"/>
  <c r="D89" i="1"/>
  <c r="C89" i="1"/>
  <c r="G65" i="1"/>
  <c r="C84" i="1"/>
  <c r="D82" i="1" l="1"/>
  <c r="D80" i="1"/>
  <c r="D81" i="1"/>
  <c r="D78" i="1"/>
  <c r="D83" i="1"/>
  <c r="D84" i="1" l="1"/>
</calcChain>
</file>

<file path=xl/sharedStrings.xml><?xml version="1.0" encoding="utf-8"?>
<sst xmlns="http://schemas.openxmlformats.org/spreadsheetml/2006/main" count="147" uniqueCount="103">
  <si>
    <t>RUBRO O CULTIVO</t>
  </si>
  <si>
    <t>TRIGO ALTERNATIVO</t>
  </si>
  <si>
    <t>RENDIMIENTO (qqm/Há.)</t>
  </si>
  <si>
    <t>VARIEDAD</t>
  </si>
  <si>
    <t>SIN ESPECIFICAR</t>
  </si>
  <si>
    <t>FECHA ESTIMADA  PRECIO VENTA</t>
  </si>
  <si>
    <t>FEBRERO</t>
  </si>
  <si>
    <t>NIVEL TECNOLÓGICO</t>
  </si>
  <si>
    <t>MEDIO</t>
  </si>
  <si>
    <t>PRECIO ESPERADO ($/qqm)</t>
  </si>
  <si>
    <t>REGIÓN</t>
  </si>
  <si>
    <t>ÑUBLE</t>
  </si>
  <si>
    <t>INGRESO ESPERADO, con IVA ($)</t>
  </si>
  <si>
    <t>AGENCIA DE ÁREA</t>
  </si>
  <si>
    <t>YUNGAY</t>
  </si>
  <si>
    <t>DESTINO PRODUCCION</t>
  </si>
  <si>
    <t>IND MOLINERA</t>
  </si>
  <si>
    <t>COMUNA/LOCALIDAD</t>
  </si>
  <si>
    <t>PEMUCO, YUNGAY</t>
  </si>
  <si>
    <t>FECHA DE COSECHA</t>
  </si>
  <si>
    <t>FECHA PRECIO INSUMOS</t>
  </si>
  <si>
    <t>CONTINGENCIA</t>
  </si>
  <si>
    <t>HELADAS
SEQUIA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</si>
  <si>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</si>
  <si>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</si>
  <si>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</si>
  <si>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</si>
  <si>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</si>
  <si>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</si>
  <si>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</si>
  <si>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</si>
  <si>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Desinfección semilla</t>
  </si>
  <si>
    <t>JH</t>
  </si>
  <si>
    <t>mayo</t>
  </si>
  <si>
    <t>Ayuda en siembra</t>
  </si>
  <si>
    <t>Subtotal Jornadas Hombre</t>
  </si>
  <si>
    <t>JORNADAS ANIMAL</t>
  </si>
  <si>
    <t>Subtotal Jornadas Animal</t>
  </si>
  <si>
    <t>MAQUINARIA</t>
  </si>
  <si>
    <t>Aradura</t>
  </si>
  <si>
    <t>JM</t>
  </si>
  <si>
    <t>mayo-julio</t>
  </si>
  <si>
    <t>Rastraje</t>
  </si>
  <si>
    <t>Vibrocultivdor</t>
  </si>
  <si>
    <t>Siembra</t>
  </si>
  <si>
    <t>Rodonado</t>
  </si>
  <si>
    <t>Pulverizador barra</t>
  </si>
  <si>
    <t>Abonadura</t>
  </si>
  <si>
    <t>Cosecha</t>
  </si>
  <si>
    <t>enero</t>
  </si>
  <si>
    <t>Subtotal Costo Maquinaria</t>
  </si>
  <si>
    <t>INSUMOS</t>
  </si>
  <si>
    <t>Insumos</t>
  </si>
  <si>
    <t>Unidad (Kg/l/u)</t>
  </si>
  <si>
    <t>Cantidad (Kg/l/u)</t>
  </si>
  <si>
    <t>SEMILLA</t>
  </si>
  <si>
    <t>Semilla</t>
  </si>
  <si>
    <t>Kg</t>
  </si>
  <si>
    <t>Indar Flo</t>
  </si>
  <si>
    <t>l</t>
  </si>
  <si>
    <t>FERTILIZANTES</t>
  </si>
  <si>
    <t>Urea granulada</t>
  </si>
  <si>
    <t>octubre-noviembre</t>
  </si>
  <si>
    <t>Mezcla 9-41-12</t>
  </si>
  <si>
    <t>HERBICIDAS</t>
  </si>
  <si>
    <t>MCPA 750</t>
  </si>
  <si>
    <t>agosto- septiembre</t>
  </si>
  <si>
    <t>INSECTICIDAS</t>
  </si>
  <si>
    <t>Bayer Murall Delta</t>
  </si>
  <si>
    <t>agosto- noviembre</t>
  </si>
  <si>
    <t>Subtotal Insumos</t>
  </si>
  <si>
    <t>OTROS</t>
  </si>
  <si>
    <t>Item</t>
  </si>
  <si>
    <t>ARRIENDO DE TIERRAS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</si>
  <si>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</si>
  <si>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</si>
  <si>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</si>
  <si>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</si>
  <si>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</si>
  <si>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</si>
  <si>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</si>
  <si>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</si>
  <si>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</si>
  <si>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</si>
  <si>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</si>
  <si>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</si>
  <si>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</si>
  <si>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</si>
  <si>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</si>
  <si>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</si>
  <si>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</si>
  <si>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</si>
  <si>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</si>
  <si>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</si>
  <si>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</si>
  <si>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</si>
  <si>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</si>
  <si>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($/qqm)</t>
  </si>
  <si>
    <t>Rendimiento (qqm/hà)</t>
  </si>
  <si>
    <t>Costo unitario ($/qqm) (*)</t>
  </si>
  <si>
    <t>(*): Este valor representa el valor mìnimo de venta del producto</t>
  </si>
  <si>
    <t>N/A</t>
  </si>
  <si>
    <t>ENERO-FEBRERO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</si>
</sst>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  <numFmt numFmtId="167" formatCode="0.000"/>
    <numFmt numFmtId="168" formatCode="&quot; &quot;* #,##0&quot; &quot;;&quot;-&quot;* #,##0&quot; &quot;;&quot; &quot;* &quot;-&quot;??&quot; &quot;"/>
  </numFmts>
  <fonts count="21" x14ac:knownFonts="1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sz val="9"/>
      <color indexed="9"/>
      <name val="Arial Narrow"/>
      <family val="2"/>
    </font>
    <font>
      <b/>
      <sz val="8"/>
      <color indexed="15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  <font>
      <sz val="8"/>
      <color theme="1"/>
      <name val="Arial Narrow"/>
      <family val="2"/>
    </font>
    <font>
      <sz val="8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5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53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49" fontId="1" fillId="3" borderId="4" xfId="0" applyNumberFormat="1" applyFont="1" applyFill="1" applyBorder="1" applyAlignment="1">
      <alignment vertical="center" wrapText="1"/>
    </xf>
    <xf numFmtId="49" fontId="2" fillId="2" borderId="5" xfId="0" applyNumberFormat="1" applyFont="1" applyFill="1" applyBorder="1" applyAlignment="1">
      <alignment horizontal="right"/>
    </xf>
    <xf numFmtId="0" fontId="2" fillId="2" borderId="6" xfId="0" applyFont="1" applyFill="1" applyBorder="1"/>
    <xf numFmtId="3" fontId="2" fillId="2" borderId="5" xfId="0" applyNumberFormat="1" applyFont="1" applyFill="1" applyBorder="1"/>
    <xf numFmtId="49" fontId="4" fillId="2" borderId="4" xfId="0" applyNumberFormat="1" applyFont="1" applyFill="1" applyBorder="1" applyAlignment="1">
      <alignment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right"/>
    </xf>
    <xf numFmtId="49" fontId="4" fillId="2" borderId="5" xfId="0" applyNumberFormat="1" applyFont="1" applyFill="1" applyBorder="1" applyAlignment="1">
      <alignment horizontal="right" wrapText="1"/>
    </xf>
    <xf numFmtId="49" fontId="4" fillId="2" borderId="5" xfId="0" applyNumberFormat="1" applyFont="1" applyFill="1" applyBorder="1"/>
    <xf numFmtId="0" fontId="4" fillId="2" borderId="5" xfId="0" applyFont="1" applyFill="1" applyBorder="1"/>
    <xf numFmtId="3" fontId="4" fillId="2" borderId="5" xfId="0" applyNumberFormat="1" applyFont="1" applyFill="1" applyBorder="1" applyAlignment="1">
      <alignment horizontal="right" wrapText="1"/>
    </xf>
    <xf numFmtId="14" fontId="4" fillId="2" borderId="5" xfId="0" applyNumberFormat="1" applyFont="1" applyFill="1" applyBorder="1" applyAlignment="1">
      <alignment horizontal="right"/>
    </xf>
    <xf numFmtId="0" fontId="2" fillId="2" borderId="7" xfId="0" applyFont="1" applyFill="1" applyBorder="1" applyAlignment="1">
      <alignment wrapText="1"/>
    </xf>
    <xf numFmtId="14" fontId="2" fillId="2" borderId="8" xfId="0" applyNumberFormat="1" applyFont="1" applyFill="1" applyBorder="1"/>
    <xf numFmtId="0" fontId="2" fillId="2" borderId="3" xfId="0" applyFont="1" applyFill="1" applyBorder="1"/>
    <xf numFmtId="0" fontId="2" fillId="2" borderId="8" xfId="0" applyFont="1" applyFill="1" applyBorder="1"/>
    <xf numFmtId="0" fontId="2" fillId="2" borderId="8" xfId="0" applyFont="1" applyFill="1" applyBorder="1" applyAlignment="1">
      <alignment horizontal="justify" wrapText="1"/>
    </xf>
    <xf numFmtId="0" fontId="2" fillId="2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/>
    <xf numFmtId="49" fontId="1" fillId="5" borderId="11" xfId="0" applyNumberFormat="1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1" fillId="3" borderId="5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wrapText="1"/>
    </xf>
    <xf numFmtId="49" fontId="6" fillId="3" borderId="5" xfId="0" applyNumberFormat="1" applyFont="1" applyFill="1" applyBorder="1" applyAlignment="1">
      <alignment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6" fillId="3" borderId="5" xfId="0" applyNumberFormat="1" applyFont="1" applyFill="1" applyBorder="1" applyAlignment="1">
      <alignment vertical="center"/>
    </xf>
    <xf numFmtId="3" fontId="2" fillId="2" borderId="10" xfId="0" applyNumberFormat="1" applyFont="1" applyFill="1" applyBorder="1"/>
    <xf numFmtId="49" fontId="1" fillId="5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49" fontId="1" fillId="3" borderId="13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49" fontId="3" fillId="3" borderId="13" xfId="0" applyNumberFormat="1" applyFont="1" applyFill="1" applyBorder="1" applyAlignment="1">
      <alignment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vertical="center"/>
    </xf>
    <xf numFmtId="0" fontId="2" fillId="2" borderId="15" xfId="0" applyFont="1" applyFill="1" applyBorder="1"/>
    <xf numFmtId="0" fontId="2" fillId="2" borderId="16" xfId="0" applyFont="1" applyFill="1" applyBorder="1"/>
    <xf numFmtId="3" fontId="2" fillId="2" borderId="16" xfId="0" applyNumberFormat="1" applyFont="1" applyFill="1" applyBorder="1"/>
    <xf numFmtId="49" fontId="1" fillId="3" borderId="11" xfId="0" applyNumberFormat="1" applyFont="1" applyFill="1" applyBorder="1" applyAlignment="1">
      <alignment horizontal="center" vertical="center"/>
    </xf>
    <xf numFmtId="49" fontId="1" fillId="3" borderId="11" xfId="0" applyNumberFormat="1" applyFont="1" applyFill="1" applyBorder="1" applyAlignment="1">
      <alignment horizontal="center" vertical="center" wrapText="1"/>
    </xf>
    <xf numFmtId="49" fontId="6" fillId="3" borderId="13" xfId="0" applyNumberFormat="1" applyFont="1" applyFill="1" applyBorder="1" applyAlignment="1">
      <alignment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vertical="center"/>
    </xf>
    <xf numFmtId="3" fontId="6" fillId="3" borderId="13" xfId="0" applyNumberFormat="1" applyFont="1" applyFill="1" applyBorder="1" applyAlignment="1">
      <alignment vertical="center"/>
    </xf>
    <xf numFmtId="49" fontId="7" fillId="2" borderId="5" xfId="0" applyNumberFormat="1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49" fontId="4" fillId="2" borderId="5" xfId="0" applyNumberFormat="1" applyFont="1" applyFill="1" applyBorder="1" applyAlignment="1">
      <alignment horizontal="center"/>
    </xf>
    <xf numFmtId="0" fontId="4" fillId="2" borderId="5" xfId="0" applyNumberFormat="1" applyFont="1" applyFill="1" applyBorder="1"/>
    <xf numFmtId="3" fontId="4" fillId="2" borderId="5" xfId="0" applyNumberFormat="1" applyFont="1" applyFill="1" applyBorder="1"/>
    <xf numFmtId="49" fontId="7" fillId="2" borderId="5" xfId="0" applyNumberFormat="1" applyFont="1" applyFill="1" applyBorder="1"/>
    <xf numFmtId="0" fontId="4" fillId="2" borderId="5" xfId="0" applyFont="1" applyFill="1" applyBorder="1" applyAlignment="1">
      <alignment horizontal="center"/>
    </xf>
    <xf numFmtId="49" fontId="8" fillId="3" borderId="13" xfId="0" applyNumberFormat="1" applyFont="1" applyFill="1" applyBorder="1" applyAlignment="1">
      <alignment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vertical="center"/>
    </xf>
    <xf numFmtId="3" fontId="8" fillId="3" borderId="13" xfId="0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horizontal="center"/>
    </xf>
    <xf numFmtId="164" fontId="4" fillId="2" borderId="5" xfId="0" applyNumberFormat="1" applyFont="1" applyFill="1" applyBorder="1"/>
    <xf numFmtId="49" fontId="9" fillId="5" borderId="5" xfId="0" applyNumberFormat="1" applyFont="1" applyFill="1" applyBorder="1" applyAlignment="1">
      <alignment wrapText="1"/>
    </xf>
    <xf numFmtId="0" fontId="4" fillId="2" borderId="5" xfId="0" applyFont="1" applyFill="1" applyBorder="1" applyAlignment="1">
      <alignment horizontal="center" wrapText="1"/>
    </xf>
    <xf numFmtId="49" fontId="8" fillId="3" borderId="17" xfId="0" applyNumberFormat="1" applyFont="1" applyFill="1" applyBorder="1" applyAlignment="1">
      <alignment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vertical="center"/>
    </xf>
    <xf numFmtId="3" fontId="8" fillId="3" borderId="17" xfId="0" applyNumberFormat="1" applyFont="1" applyFill="1" applyBorder="1" applyAlignment="1">
      <alignment vertical="center"/>
    </xf>
    <xf numFmtId="0" fontId="1" fillId="5" borderId="13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5" fillId="7" borderId="19" xfId="0" applyFont="1" applyFill="1" applyBorder="1"/>
    <xf numFmtId="49" fontId="13" fillId="8" borderId="20" xfId="0" applyNumberFormat="1" applyFont="1" applyFill="1" applyBorder="1" applyAlignment="1">
      <alignment vertical="center"/>
    </xf>
    <xf numFmtId="3" fontId="13" fillId="2" borderId="5" xfId="0" applyNumberFormat="1" applyFont="1" applyFill="1" applyBorder="1" applyAlignment="1">
      <alignment vertical="center"/>
    </xf>
    <xf numFmtId="0" fontId="13" fillId="2" borderId="5" xfId="0" applyNumberFormat="1" applyFont="1" applyFill="1" applyBorder="1" applyAlignment="1">
      <alignment vertical="center"/>
    </xf>
    <xf numFmtId="166" fontId="13" fillId="2" borderId="5" xfId="0" applyNumberFormat="1" applyFont="1" applyFill="1" applyBorder="1" applyAlignment="1">
      <alignment vertical="center"/>
    </xf>
    <xf numFmtId="0" fontId="10" fillId="7" borderId="18" xfId="0" applyFont="1" applyFill="1" applyBorder="1" applyAlignment="1">
      <alignment vertical="center"/>
    </xf>
    <xf numFmtId="0" fontId="10" fillId="7" borderId="19" xfId="0" applyFont="1" applyFill="1" applyBorder="1" applyAlignment="1">
      <alignment vertical="center"/>
    </xf>
    <xf numFmtId="165" fontId="1" fillId="2" borderId="19" xfId="0" applyNumberFormat="1" applyFont="1" applyFill="1" applyBorder="1" applyAlignment="1">
      <alignment vertical="center"/>
    </xf>
    <xf numFmtId="165" fontId="17" fillId="2" borderId="19" xfId="0" applyNumberFormat="1" applyFont="1" applyFill="1" applyBorder="1" applyAlignment="1">
      <alignment vertical="center"/>
    </xf>
    <xf numFmtId="0" fontId="15" fillId="2" borderId="19" xfId="0" applyFont="1" applyFill="1" applyBorder="1"/>
    <xf numFmtId="49" fontId="0" fillId="2" borderId="19" xfId="0" applyNumberFormat="1" applyFill="1" applyBorder="1" applyAlignment="1">
      <alignment vertical="center"/>
    </xf>
    <xf numFmtId="0" fontId="10" fillId="2" borderId="19" xfId="0" applyFont="1" applyFill="1" applyBorder="1" applyAlignment="1">
      <alignment vertical="center"/>
    </xf>
    <xf numFmtId="0" fontId="2" fillId="2" borderId="21" xfId="0" applyFont="1" applyFill="1" applyBorder="1"/>
    <xf numFmtId="3" fontId="2" fillId="2" borderId="21" xfId="0" applyNumberFormat="1" applyFont="1" applyFill="1" applyBorder="1"/>
    <xf numFmtId="49" fontId="1" fillId="5" borderId="22" xfId="0" applyNumberFormat="1" applyFont="1" applyFill="1" applyBorder="1" applyAlignment="1">
      <alignment vertical="center"/>
    </xf>
    <xf numFmtId="0" fontId="1" fillId="5" borderId="23" xfId="0" applyFont="1" applyFill="1" applyBorder="1" applyAlignment="1">
      <alignment vertical="center"/>
    </xf>
    <xf numFmtId="165" fontId="1" fillId="5" borderId="24" xfId="0" applyNumberFormat="1" applyFont="1" applyFill="1" applyBorder="1" applyAlignment="1">
      <alignment vertical="center"/>
    </xf>
    <xf numFmtId="49" fontId="1" fillId="3" borderId="25" xfId="0" applyNumberFormat="1" applyFont="1" applyFill="1" applyBorder="1" applyAlignment="1">
      <alignment vertical="center"/>
    </xf>
    <xf numFmtId="165" fontId="1" fillId="3" borderId="26" xfId="0" applyNumberFormat="1" applyFont="1" applyFill="1" applyBorder="1" applyAlignment="1">
      <alignment vertical="center"/>
    </xf>
    <xf numFmtId="49" fontId="1" fillId="5" borderId="25" xfId="0" applyNumberFormat="1" applyFont="1" applyFill="1" applyBorder="1" applyAlignment="1">
      <alignment vertical="center"/>
    </xf>
    <xf numFmtId="165" fontId="1" fillId="5" borderId="26" xfId="0" applyNumberFormat="1" applyFont="1" applyFill="1" applyBorder="1" applyAlignment="1">
      <alignment vertical="center"/>
    </xf>
    <xf numFmtId="49" fontId="1" fillId="5" borderId="27" xfId="0" applyNumberFormat="1" applyFont="1" applyFill="1" applyBorder="1" applyAlignment="1">
      <alignment vertical="center"/>
    </xf>
    <xf numFmtId="0" fontId="10" fillId="5" borderId="28" xfId="0" applyFont="1" applyFill="1" applyBorder="1" applyAlignment="1">
      <alignment vertical="center"/>
    </xf>
    <xf numFmtId="165" fontId="1" fillId="6" borderId="29" xfId="0" applyNumberFormat="1" applyFont="1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16" fillId="2" borderId="19" xfId="0" applyFont="1" applyFill="1" applyBorder="1" applyAlignment="1">
      <alignment vertical="center"/>
    </xf>
    <xf numFmtId="49" fontId="13" fillId="8" borderId="30" xfId="0" applyNumberFormat="1" applyFont="1" applyFill="1" applyBorder="1" applyAlignment="1">
      <alignment vertical="center"/>
    </xf>
    <xf numFmtId="49" fontId="15" fillId="8" borderId="31" xfId="0" applyNumberFormat="1" applyFont="1" applyFill="1" applyBorder="1"/>
    <xf numFmtId="49" fontId="13" fillId="2" borderId="32" xfId="0" applyNumberFormat="1" applyFont="1" applyFill="1" applyBorder="1" applyAlignment="1">
      <alignment vertical="center"/>
    </xf>
    <xf numFmtId="9" fontId="15" fillId="2" borderId="33" xfId="0" applyNumberFormat="1" applyFont="1" applyFill="1" applyBorder="1"/>
    <xf numFmtId="49" fontId="13" fillId="8" borderId="34" xfId="0" applyNumberFormat="1" applyFont="1" applyFill="1" applyBorder="1" applyAlignment="1">
      <alignment vertical="center"/>
    </xf>
    <xf numFmtId="166" fontId="13" fillId="8" borderId="35" xfId="0" applyNumberFormat="1" applyFont="1" applyFill="1" applyBorder="1" applyAlignment="1">
      <alignment vertical="center"/>
    </xf>
    <xf numFmtId="9" fontId="13" fillId="8" borderId="36" xfId="0" applyNumberFormat="1" applyFont="1" applyFill="1" applyBorder="1" applyAlignment="1">
      <alignment vertical="center"/>
    </xf>
    <xf numFmtId="0" fontId="15" fillId="9" borderId="39" xfId="0" applyFont="1" applyFill="1" applyBorder="1"/>
    <xf numFmtId="0" fontId="15" fillId="2" borderId="19" xfId="0" applyFont="1" applyFill="1" applyBorder="1" applyAlignment="1">
      <alignment vertical="center"/>
    </xf>
    <xf numFmtId="49" fontId="15" fillId="2" borderId="19" xfId="0" applyNumberFormat="1" applyFont="1" applyFill="1" applyBorder="1" applyAlignment="1">
      <alignment vertical="center"/>
    </xf>
    <xf numFmtId="49" fontId="13" fillId="2" borderId="40" xfId="0" applyNumberFormat="1" applyFont="1" applyFill="1" applyBorder="1" applyAlignment="1">
      <alignment vertical="center"/>
    </xf>
    <xf numFmtId="0" fontId="15" fillId="2" borderId="41" xfId="0" applyFont="1" applyFill="1" applyBorder="1"/>
    <xf numFmtId="0" fontId="15" fillId="2" borderId="42" xfId="0" applyFont="1" applyFill="1" applyBorder="1"/>
    <xf numFmtId="49" fontId="15" fillId="2" borderId="43" xfId="0" applyNumberFormat="1" applyFont="1" applyFill="1" applyBorder="1" applyAlignment="1">
      <alignment vertical="center"/>
    </xf>
    <xf numFmtId="0" fontId="15" fillId="2" borderId="44" xfId="0" applyFont="1" applyFill="1" applyBorder="1"/>
    <xf numFmtId="49" fontId="15" fillId="2" borderId="45" xfId="0" applyNumberFormat="1" applyFont="1" applyFill="1" applyBorder="1" applyAlignment="1">
      <alignment vertical="center"/>
    </xf>
    <xf numFmtId="0" fontId="15" fillId="2" borderId="46" xfId="0" applyFont="1" applyFill="1" applyBorder="1"/>
    <xf numFmtId="0" fontId="15" fillId="2" borderId="47" xfId="0" applyFont="1" applyFill="1" applyBorder="1"/>
    <xf numFmtId="0" fontId="13" fillId="7" borderId="19" xfId="0" applyFont="1" applyFill="1" applyBorder="1" applyAlignment="1">
      <alignment vertical="center"/>
    </xf>
    <xf numFmtId="0" fontId="10" fillId="9" borderId="18" xfId="0" applyFont="1" applyFill="1" applyBorder="1" applyAlignment="1">
      <alignment vertical="center"/>
    </xf>
    <xf numFmtId="49" fontId="18" fillId="9" borderId="19" xfId="0" applyNumberFormat="1" applyFont="1" applyFill="1" applyBorder="1" applyAlignment="1">
      <alignment vertical="center"/>
    </xf>
    <xf numFmtId="0" fontId="10" fillId="9" borderId="19" xfId="0" applyFont="1" applyFill="1" applyBorder="1" applyAlignment="1">
      <alignment vertical="center"/>
    </xf>
    <xf numFmtId="0" fontId="10" fillId="9" borderId="48" xfId="0" applyFont="1" applyFill="1" applyBorder="1" applyAlignment="1">
      <alignment vertical="center"/>
    </xf>
    <xf numFmtId="49" fontId="13" fillId="8" borderId="49" xfId="0" applyNumberFormat="1" applyFont="1" applyFill="1" applyBorder="1" applyAlignment="1">
      <alignment vertical="center"/>
    </xf>
    <xf numFmtId="0" fontId="13" fillId="8" borderId="50" xfId="0" applyNumberFormat="1" applyFont="1" applyFill="1" applyBorder="1" applyAlignment="1">
      <alignment vertical="center"/>
    </xf>
    <xf numFmtId="0" fontId="13" fillId="8" borderId="51" xfId="0" applyNumberFormat="1" applyFont="1" applyFill="1" applyBorder="1" applyAlignment="1">
      <alignment vertical="center"/>
    </xf>
    <xf numFmtId="166" fontId="13" fillId="8" borderId="36" xfId="0" applyNumberFormat="1" applyFont="1" applyFill="1" applyBorder="1" applyAlignment="1">
      <alignment vertical="center"/>
    </xf>
    <xf numFmtId="0" fontId="0" fillId="0" borderId="19" xfId="0" applyNumberFormat="1" applyBorder="1"/>
    <xf numFmtId="0" fontId="19" fillId="0" borderId="52" xfId="0" applyFont="1" applyBorder="1" applyAlignment="1">
      <alignment horizontal="left"/>
    </xf>
    <xf numFmtId="0" fontId="20" fillId="0" borderId="52" xfId="0" applyFont="1" applyBorder="1" applyAlignment="1">
      <alignment horizontal="center"/>
    </xf>
    <xf numFmtId="0" fontId="19" fillId="0" borderId="52" xfId="0" applyFont="1" applyBorder="1" applyAlignment="1">
      <alignment horizontal="center"/>
    </xf>
    <xf numFmtId="3" fontId="19" fillId="0" borderId="52" xfId="0" applyNumberFormat="1" applyFont="1" applyBorder="1"/>
    <xf numFmtId="3" fontId="20" fillId="0" borderId="52" xfId="0" applyNumberFormat="1" applyFont="1" applyBorder="1"/>
    <xf numFmtId="0" fontId="20" fillId="0" borderId="52" xfId="0" applyFont="1" applyFill="1" applyBorder="1"/>
    <xf numFmtId="0" fontId="19" fillId="0" borderId="52" xfId="0" applyFont="1" applyBorder="1"/>
    <xf numFmtId="0" fontId="4" fillId="2" borderId="6" xfId="0" applyFont="1" applyFill="1" applyBorder="1"/>
    <xf numFmtId="167" fontId="20" fillId="0" borderId="52" xfId="0" applyNumberFormat="1" applyFont="1" applyBorder="1" applyAlignment="1">
      <alignment horizontal="center"/>
    </xf>
    <xf numFmtId="167" fontId="19" fillId="0" borderId="52" xfId="0" applyNumberFormat="1" applyFont="1" applyBorder="1" applyAlignment="1">
      <alignment horizontal="center"/>
    </xf>
    <xf numFmtId="167" fontId="4" fillId="2" borderId="5" xfId="0" applyNumberFormat="1" applyFont="1" applyFill="1" applyBorder="1" applyAlignment="1">
      <alignment horizontal="center" wrapText="1"/>
    </xf>
    <xf numFmtId="168" fontId="4" fillId="2" borderId="5" xfId="0" applyNumberFormat="1" applyFont="1" applyFill="1" applyBorder="1"/>
    <xf numFmtId="49" fontId="4" fillId="2" borderId="5" xfId="0" applyNumberFormat="1" applyFont="1" applyFill="1" applyBorder="1" applyAlignment="1">
      <alignment wrapText="1"/>
    </xf>
    <xf numFmtId="49" fontId="18" fillId="9" borderId="37" xfId="0" applyNumberFormat="1" applyFont="1" applyFill="1" applyBorder="1" applyAlignment="1">
      <alignment vertical="center"/>
    </xf>
    <xf numFmtId="0" fontId="13" fillId="9" borderId="38" xfId="0" applyFont="1" applyFill="1" applyBorder="1" applyAlignment="1">
      <alignment vertical="center"/>
    </xf>
    <xf numFmtId="49" fontId="4" fillId="2" borderId="5" xfId="0" applyNumberFormat="1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49" fontId="3" fillId="3" borderId="5" xfId="0" applyNumberFormat="1" applyFont="1" applyFill="1" applyBorder="1" applyAlignment="1">
      <alignment wrapText="1"/>
    </xf>
    <xf numFmtId="0" fontId="3" fillId="4" borderId="5" xfId="0" applyFont="1" applyFill="1" applyBorder="1" applyAlignment="1">
      <alignment wrapText="1"/>
    </xf>
    <xf numFmtId="49" fontId="4" fillId="2" borderId="5" xfId="0" applyNumberFormat="1" applyFont="1" applyFill="1" applyBorder="1" applyAlignment="1"/>
    <xf numFmtId="0" fontId="4" fillId="2" borderId="5" xfId="0" applyFont="1" applyFill="1" applyBorder="1" applyAlignment="1"/>
    <xf numFmtId="49" fontId="5" fillId="3" borderId="5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19050</xdr:colOff>
      <xdr:row>6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OD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 Insumos"/>
      <sheetName val="AJÍ"/>
      <sheetName val="ALFALFA"/>
      <sheetName val="AVENA GRANO"/>
      <sheetName val="AVENA SUPLEM."/>
      <sheetName val="BALLICA"/>
      <sheetName val="BOVINO"/>
      <sheetName val="BRASSICAS"/>
      <sheetName val="CEBADA"/>
      <sheetName val="PORCINO"/>
      <sheetName val="FRAMBUESA"/>
      <sheetName val="FRUTILLA"/>
      <sheetName val="GALLINA PONEDORA"/>
      <sheetName val="LECHUGA"/>
      <sheetName val="LUPINO"/>
      <sheetName val="MAIZ GRANO"/>
      <sheetName val="MIEL"/>
      <sheetName val="OVINO"/>
      <sheetName val="PAPA GUARDA"/>
      <sheetName val="PRADERA"/>
      <sheetName val="TRIGO ALTERNATIVO"/>
    </sheetNames>
    <sheetDataSet>
      <sheetData sheetId="0">
        <row r="2">
          <cell r="U2">
            <v>350</v>
          </cell>
        </row>
        <row r="7">
          <cell r="U7">
            <v>60</v>
          </cell>
        </row>
        <row r="9">
          <cell r="U9">
            <v>35000</v>
          </cell>
        </row>
        <row r="13">
          <cell r="U13">
            <v>300000</v>
          </cell>
        </row>
        <row r="15">
          <cell r="U15">
            <v>750</v>
          </cell>
        </row>
        <row r="19">
          <cell r="U19">
            <v>1390</v>
          </cell>
        </row>
        <row r="20">
          <cell r="U20">
            <v>1400</v>
          </cell>
        </row>
        <row r="31">
          <cell r="U31">
            <v>2500</v>
          </cell>
        </row>
        <row r="46">
          <cell r="U46">
            <v>13500</v>
          </cell>
        </row>
        <row r="54">
          <cell r="U54">
            <v>23710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U90"/>
  <sheetViews>
    <sheetView showGridLines="0" tabSelected="1" zoomScale="140" zoomScaleNormal="140" workbookViewId="0">
      <selection activeCell="G14" sqref="G14"/>
    </sheetView>
  </sheetViews>
  <sheetFormatPr baseColWidth="10" defaultColWidth="10.88671875" defaultRowHeight="11.25" customHeight="1" x14ac:dyDescent="0.3"/>
  <cols>
    <col min="1" max="1" width="2.77734375" customWidth="1"/>
    <col min="2" max="2" width="16.6640625" style="1" customWidth="1"/>
    <col min="3" max="3" width="19.44140625" style="1" customWidth="1"/>
    <col min="4" max="4" width="9.44140625" style="1" customWidth="1"/>
    <col min="5" max="5" width="14.44140625" style="1" customWidth="1"/>
    <col min="6" max="6" width="11" style="1" customWidth="1"/>
    <col min="7" max="7" width="12.44140625" style="1" customWidth="1"/>
    <col min="8" max="255" width="10.88671875" style="1" customWidth="1"/>
  </cols>
  <sheetData>
    <row r="1" spans="2:7" ht="15" customHeight="1" x14ac:dyDescent="0.3">
      <c r="B1" s="2"/>
      <c r="C1" s="2"/>
      <c r="D1" s="2"/>
      <c r="E1" s="2"/>
      <c r="F1" s="2"/>
      <c r="G1" s="2"/>
    </row>
    <row r="2" spans="2:7" ht="15" customHeight="1" x14ac:dyDescent="0.3">
      <c r="B2" s="2"/>
      <c r="C2" s="2"/>
      <c r="D2" s="2"/>
      <c r="E2" s="2"/>
      <c r="F2" s="2"/>
      <c r="G2" s="2"/>
    </row>
    <row r="3" spans="2:7" ht="15" customHeight="1" x14ac:dyDescent="0.3">
      <c r="B3" s="2"/>
      <c r="C3" s="2"/>
      <c r="D3" s="2"/>
      <c r="E3" s="2"/>
      <c r="F3" s="2"/>
      <c r="G3" s="2"/>
    </row>
    <row r="4" spans="2:7" ht="15" customHeight="1" x14ac:dyDescent="0.3">
      <c r="B4" s="2"/>
      <c r="C4" s="2"/>
      <c r="D4" s="2"/>
      <c r="E4" s="2"/>
      <c r="F4" s="2"/>
      <c r="G4" s="2"/>
    </row>
    <row r="5" spans="2:7" ht="15" customHeight="1" x14ac:dyDescent="0.3">
      <c r="B5" s="2"/>
      <c r="C5" s="2"/>
      <c r="D5" s="2"/>
      <c r="E5" s="2"/>
      <c r="F5" s="2"/>
      <c r="G5" s="2"/>
    </row>
    <row r="6" spans="2:7" ht="15" customHeight="1" x14ac:dyDescent="0.3">
      <c r="B6" s="2"/>
      <c r="C6" s="2"/>
      <c r="D6" s="2"/>
      <c r="E6" s="2"/>
      <c r="F6" s="2"/>
      <c r="G6" s="2"/>
    </row>
    <row r="7" spans="2:7" ht="15" customHeight="1" x14ac:dyDescent="0.3">
      <c r="B7" s="3"/>
      <c r="C7" s="4"/>
      <c r="D7" s="2"/>
      <c r="E7" s="4"/>
      <c r="F7" s="4"/>
      <c r="G7" s="4"/>
    </row>
    <row r="8" spans="2:7" ht="12" customHeight="1" x14ac:dyDescent="0.3">
      <c r="B8" s="5" t="s">
        <v>0</v>
      </c>
      <c r="C8" s="6" t="s">
        <v>1</v>
      </c>
      <c r="D8" s="7"/>
      <c r="E8" s="147" t="s">
        <v>2</v>
      </c>
      <c r="F8" s="148"/>
      <c r="G8" s="8">
        <f>+'[1]Valores Insumos'!U7</f>
        <v>60</v>
      </c>
    </row>
    <row r="9" spans="2:7" ht="14.4" x14ac:dyDescent="0.3">
      <c r="B9" s="9" t="s">
        <v>3</v>
      </c>
      <c r="C9" s="10" t="s">
        <v>4</v>
      </c>
      <c r="D9" s="137"/>
      <c r="E9" s="145" t="s">
        <v>5</v>
      </c>
      <c r="F9" s="146"/>
      <c r="G9" s="11" t="s">
        <v>6</v>
      </c>
    </row>
    <row r="10" spans="2:7" ht="14.4" x14ac:dyDescent="0.3">
      <c r="B10" s="9" t="s">
        <v>7</v>
      </c>
      <c r="C10" s="11" t="s">
        <v>8</v>
      </c>
      <c r="D10" s="137"/>
      <c r="E10" s="145" t="s">
        <v>9</v>
      </c>
      <c r="F10" s="146"/>
      <c r="G10" s="141">
        <f>+'[1]Valores Insumos'!U2*100</f>
        <v>35000</v>
      </c>
    </row>
    <row r="11" spans="2:7" ht="14.4" x14ac:dyDescent="0.3">
      <c r="B11" s="9" t="s">
        <v>10</v>
      </c>
      <c r="C11" s="12" t="s">
        <v>11</v>
      </c>
      <c r="D11" s="137"/>
      <c r="E11" s="13" t="s">
        <v>12</v>
      </c>
      <c r="F11" s="14"/>
      <c r="G11" s="15">
        <f>(G8*G10)</f>
        <v>2100000</v>
      </c>
    </row>
    <row r="12" spans="2:7" ht="14.4" x14ac:dyDescent="0.3">
      <c r="B12" s="9" t="s">
        <v>13</v>
      </c>
      <c r="C12" s="11" t="s">
        <v>14</v>
      </c>
      <c r="D12" s="137"/>
      <c r="E12" s="145" t="s">
        <v>15</v>
      </c>
      <c r="F12" s="146"/>
      <c r="G12" s="11" t="s">
        <v>16</v>
      </c>
    </row>
    <row r="13" spans="2:7" ht="13.5" customHeight="1" x14ac:dyDescent="0.3">
      <c r="B13" s="9" t="s">
        <v>17</v>
      </c>
      <c r="C13" s="11" t="s">
        <v>18</v>
      </c>
      <c r="D13" s="137"/>
      <c r="E13" s="145" t="s">
        <v>19</v>
      </c>
      <c r="F13" s="146"/>
      <c r="G13" s="11" t="s">
        <v>102</v>
      </c>
    </row>
    <row r="14" spans="2:7" ht="25.5" customHeight="1" x14ac:dyDescent="0.3">
      <c r="B14" s="9" t="s">
        <v>20</v>
      </c>
      <c r="C14" s="16">
        <v>44986</v>
      </c>
      <c r="D14" s="137"/>
      <c r="E14" s="149" t="s">
        <v>21</v>
      </c>
      <c r="F14" s="150"/>
      <c r="G14" s="12" t="s">
        <v>22</v>
      </c>
    </row>
    <row r="15" spans="2:7" ht="12" customHeight="1" x14ac:dyDescent="0.3">
      <c r="B15" s="17"/>
      <c r="C15" s="18"/>
      <c r="D15" s="19"/>
      <c r="E15" s="20"/>
      <c r="F15" s="20"/>
      <c r="G15" s="21"/>
    </row>
    <row r="16" spans="2:7" ht="12" customHeight="1" x14ac:dyDescent="0.3">
      <c r="B16" s="151" t="s">
        <v>23</v>
      </c>
      <c r="C16" s="152"/>
      <c r="D16" s="152"/>
      <c r="E16" s="152"/>
      <c r="F16" s="152"/>
      <c r="G16" s="152"/>
    </row>
    <row r="17" spans="2:7" ht="12" customHeight="1" x14ac:dyDescent="0.3">
      <c r="B17" s="22"/>
      <c r="C17" s="23"/>
      <c r="D17" s="23"/>
      <c r="E17" s="23"/>
      <c r="F17" s="24"/>
      <c r="G17" s="24"/>
    </row>
    <row r="18" spans="2:7" ht="12" customHeight="1" x14ac:dyDescent="0.3">
      <c r="B18" s="25" t="s">
        <v>24</v>
      </c>
      <c r="C18" s="26"/>
      <c r="D18" s="27"/>
      <c r="E18" s="27"/>
      <c r="F18" s="27"/>
      <c r="G18" s="27"/>
    </row>
    <row r="19" spans="2:7" ht="24" customHeight="1" x14ac:dyDescent="0.3">
      <c r="B19" s="28" t="s">
        <v>25</v>
      </c>
      <c r="C19" s="28" t="s">
        <v>26</v>
      </c>
      <c r="D19" s="28" t="s">
        <v>27</v>
      </c>
      <c r="E19" s="28" t="s">
        <v>28</v>
      </c>
      <c r="F19" s="28" t="s">
        <v>29</v>
      </c>
      <c r="G19" s="28" t="s">
        <v>30</v>
      </c>
    </row>
    <row r="20" spans="2:7" ht="12.75" customHeight="1" x14ac:dyDescent="0.3">
      <c r="B20" s="130" t="s">
        <v>31</v>
      </c>
      <c r="C20" s="131" t="s">
        <v>32</v>
      </c>
      <c r="D20" s="132">
        <v>1</v>
      </c>
      <c r="E20" s="131" t="s">
        <v>33</v>
      </c>
      <c r="F20" s="133">
        <f>+'[1]Valores Insumos'!$U$9</f>
        <v>35000</v>
      </c>
      <c r="G20" s="134">
        <f>+F20*D20</f>
        <v>35000</v>
      </c>
    </row>
    <row r="21" spans="2:7" ht="14.4" x14ac:dyDescent="0.3">
      <c r="B21" s="130" t="s">
        <v>34</v>
      </c>
      <c r="C21" s="131" t="s">
        <v>32</v>
      </c>
      <c r="D21" s="132">
        <v>0.5</v>
      </c>
      <c r="E21" s="131" t="s">
        <v>33</v>
      </c>
      <c r="F21" s="133">
        <f>+'[1]Valores Insumos'!$U$9</f>
        <v>35000</v>
      </c>
      <c r="G21" s="134">
        <f>+F21*D21</f>
        <v>17500</v>
      </c>
    </row>
    <row r="22" spans="2:7" ht="12.75" customHeight="1" x14ac:dyDescent="0.3">
      <c r="B22" s="30" t="s">
        <v>35</v>
      </c>
      <c r="C22" s="31"/>
      <c r="D22" s="31"/>
      <c r="E22" s="31"/>
      <c r="F22" s="32"/>
      <c r="G22" s="33">
        <f>SUM(G20:G21)</f>
        <v>52500</v>
      </c>
    </row>
    <row r="23" spans="2:7" ht="12" customHeight="1" x14ac:dyDescent="0.3">
      <c r="B23" s="22"/>
      <c r="C23" s="24"/>
      <c r="D23" s="24"/>
      <c r="E23" s="24"/>
      <c r="F23" s="34"/>
      <c r="G23" s="34"/>
    </row>
    <row r="24" spans="2:7" ht="12" customHeight="1" x14ac:dyDescent="0.3">
      <c r="B24" s="35" t="s">
        <v>36</v>
      </c>
      <c r="C24" s="36"/>
      <c r="D24" s="37"/>
      <c r="E24" s="37"/>
      <c r="F24" s="38"/>
      <c r="G24" s="38"/>
    </row>
    <row r="25" spans="2:7" ht="24" customHeight="1" x14ac:dyDescent="0.3">
      <c r="B25" s="39" t="s">
        <v>25</v>
      </c>
      <c r="C25" s="40" t="s">
        <v>26</v>
      </c>
      <c r="D25" s="40" t="s">
        <v>27</v>
      </c>
      <c r="E25" s="39" t="s">
        <v>28</v>
      </c>
      <c r="F25" s="40" t="s">
        <v>29</v>
      </c>
      <c r="G25" s="39" t="s">
        <v>30</v>
      </c>
    </row>
    <row r="26" spans="2:7" ht="12" customHeight="1" x14ac:dyDescent="0.3">
      <c r="B26" s="41"/>
      <c r="C26" s="42" t="s">
        <v>101</v>
      </c>
      <c r="D26" s="42"/>
      <c r="E26" s="42"/>
      <c r="F26" s="41"/>
      <c r="G26" s="41"/>
    </row>
    <row r="27" spans="2:7" ht="12" customHeight="1" x14ac:dyDescent="0.3">
      <c r="B27" s="43" t="s">
        <v>37</v>
      </c>
      <c r="C27" s="44"/>
      <c r="D27" s="44"/>
      <c r="E27" s="44"/>
      <c r="F27" s="45"/>
      <c r="G27" s="45"/>
    </row>
    <row r="28" spans="2:7" ht="12" customHeight="1" x14ac:dyDescent="0.3">
      <c r="B28" s="46"/>
      <c r="C28" s="47"/>
      <c r="D28" s="47"/>
      <c r="E28" s="47"/>
      <c r="F28" s="48"/>
      <c r="G28" s="48"/>
    </row>
    <row r="29" spans="2:7" ht="12" customHeight="1" x14ac:dyDescent="0.3">
      <c r="B29" s="35" t="s">
        <v>38</v>
      </c>
      <c r="C29" s="36"/>
      <c r="D29" s="37"/>
      <c r="E29" s="37"/>
      <c r="F29" s="38"/>
      <c r="G29" s="38"/>
    </row>
    <row r="30" spans="2:7" ht="24" customHeight="1" x14ac:dyDescent="0.3">
      <c r="B30" s="49" t="s">
        <v>25</v>
      </c>
      <c r="C30" s="49" t="s">
        <v>26</v>
      </c>
      <c r="D30" s="49" t="s">
        <v>27</v>
      </c>
      <c r="E30" s="49" t="s">
        <v>28</v>
      </c>
      <c r="F30" s="50" t="s">
        <v>29</v>
      </c>
      <c r="G30" s="49" t="s">
        <v>30</v>
      </c>
    </row>
    <row r="31" spans="2:7" ht="12.75" customHeight="1" x14ac:dyDescent="0.3">
      <c r="B31" s="135" t="s">
        <v>39</v>
      </c>
      <c r="C31" s="131" t="s">
        <v>40</v>
      </c>
      <c r="D31" s="138">
        <v>0.125</v>
      </c>
      <c r="E31" s="131" t="s">
        <v>41</v>
      </c>
      <c r="F31" s="134">
        <f>+'[1]Valores Insumos'!$U$13</f>
        <v>300000</v>
      </c>
      <c r="G31" s="134">
        <f>D31*F31</f>
        <v>37500</v>
      </c>
    </row>
    <row r="32" spans="2:7" ht="12.75" customHeight="1" x14ac:dyDescent="0.3">
      <c r="B32" s="130" t="s">
        <v>42</v>
      </c>
      <c r="C32" s="131" t="s">
        <v>40</v>
      </c>
      <c r="D32" s="138">
        <v>0.15</v>
      </c>
      <c r="E32" s="131" t="s">
        <v>41</v>
      </c>
      <c r="F32" s="134">
        <f>+'[1]Valores Insumos'!$U$13</f>
        <v>300000</v>
      </c>
      <c r="G32" s="134">
        <f t="shared" ref="G32:G37" si="0">D32*F32</f>
        <v>45000</v>
      </c>
    </row>
    <row r="33" spans="2:11" ht="12.75" customHeight="1" x14ac:dyDescent="0.3">
      <c r="B33" s="130" t="s">
        <v>43</v>
      </c>
      <c r="C33" s="131" t="s">
        <v>40</v>
      </c>
      <c r="D33" s="138">
        <v>0.125</v>
      </c>
      <c r="E33" s="131" t="s">
        <v>41</v>
      </c>
      <c r="F33" s="134">
        <f>+'[1]Valores Insumos'!$U$13</f>
        <v>300000</v>
      </c>
      <c r="G33" s="134">
        <f t="shared" si="0"/>
        <v>37500</v>
      </c>
    </row>
    <row r="34" spans="2:11" ht="12.75" customHeight="1" x14ac:dyDescent="0.3">
      <c r="B34" s="136" t="s">
        <v>44</v>
      </c>
      <c r="C34" s="131" t="s">
        <v>40</v>
      </c>
      <c r="D34" s="139">
        <v>0.125</v>
      </c>
      <c r="E34" s="132" t="s">
        <v>41</v>
      </c>
      <c r="F34" s="134">
        <f>+'[1]Valores Insumos'!$U$13</f>
        <v>300000</v>
      </c>
      <c r="G34" s="134">
        <f t="shared" si="0"/>
        <v>37500</v>
      </c>
    </row>
    <row r="35" spans="2:11" ht="12.75" customHeight="1" x14ac:dyDescent="0.3">
      <c r="B35" s="136" t="s">
        <v>45</v>
      </c>
      <c r="C35" s="131" t="s">
        <v>40</v>
      </c>
      <c r="D35" s="139">
        <v>0.125</v>
      </c>
      <c r="E35" s="132" t="s">
        <v>41</v>
      </c>
      <c r="F35" s="134">
        <f>+'[1]Valores Insumos'!$U$13</f>
        <v>300000</v>
      </c>
      <c r="G35" s="134">
        <f t="shared" si="0"/>
        <v>37500</v>
      </c>
    </row>
    <row r="36" spans="2:11" ht="12.75" customHeight="1" x14ac:dyDescent="0.3">
      <c r="B36" s="136" t="s">
        <v>46</v>
      </c>
      <c r="C36" s="131" t="s">
        <v>40</v>
      </c>
      <c r="D36" s="139">
        <v>0.125</v>
      </c>
      <c r="E36" s="132" t="s">
        <v>41</v>
      </c>
      <c r="F36" s="134">
        <f>+'[1]Valores Insumos'!$U$13</f>
        <v>300000</v>
      </c>
      <c r="G36" s="134">
        <f t="shared" si="0"/>
        <v>37500</v>
      </c>
    </row>
    <row r="37" spans="2:11" ht="12.75" customHeight="1" x14ac:dyDescent="0.3">
      <c r="B37" s="136" t="s">
        <v>47</v>
      </c>
      <c r="C37" s="131" t="s">
        <v>40</v>
      </c>
      <c r="D37" s="139">
        <v>0.125</v>
      </c>
      <c r="E37" s="132" t="s">
        <v>41</v>
      </c>
      <c r="F37" s="134">
        <f>+'[1]Valores Insumos'!$U$13</f>
        <v>300000</v>
      </c>
      <c r="G37" s="134">
        <f t="shared" si="0"/>
        <v>37500</v>
      </c>
    </row>
    <row r="38" spans="2:11" ht="12.75" customHeight="1" x14ac:dyDescent="0.3">
      <c r="B38" s="142" t="s">
        <v>48</v>
      </c>
      <c r="C38" s="29" t="s">
        <v>40</v>
      </c>
      <c r="D38" s="140">
        <v>0.25</v>
      </c>
      <c r="E38" s="29" t="s">
        <v>49</v>
      </c>
      <c r="F38" s="134">
        <f>+'[1]Valores Insumos'!$U$13</f>
        <v>300000</v>
      </c>
      <c r="G38" s="15">
        <f t="shared" ref="G38" si="1">(D38*F38)</f>
        <v>75000</v>
      </c>
    </row>
    <row r="39" spans="2:11" ht="12.75" customHeight="1" x14ac:dyDescent="0.3">
      <c r="B39" s="51" t="s">
        <v>50</v>
      </c>
      <c r="C39" s="52"/>
      <c r="D39" s="52"/>
      <c r="E39" s="52"/>
      <c r="F39" s="53"/>
      <c r="G39" s="54">
        <f>SUM(G31:G38)</f>
        <v>345000</v>
      </c>
    </row>
    <row r="40" spans="2:11" ht="12" customHeight="1" x14ac:dyDescent="0.3">
      <c r="B40" s="46"/>
      <c r="C40" s="47"/>
      <c r="D40" s="47"/>
      <c r="E40" s="47"/>
      <c r="F40" s="48"/>
      <c r="G40" s="48"/>
    </row>
    <row r="41" spans="2:11" ht="12" customHeight="1" x14ac:dyDescent="0.3">
      <c r="B41" s="35" t="s">
        <v>51</v>
      </c>
      <c r="C41" s="36"/>
      <c r="D41" s="37"/>
      <c r="E41" s="37"/>
      <c r="F41" s="38"/>
      <c r="G41" s="38"/>
    </row>
    <row r="42" spans="2:11" ht="24" customHeight="1" x14ac:dyDescent="0.3">
      <c r="B42" s="50" t="s">
        <v>52</v>
      </c>
      <c r="C42" s="50" t="s">
        <v>53</v>
      </c>
      <c r="D42" s="50" t="s">
        <v>54</v>
      </c>
      <c r="E42" s="50" t="s">
        <v>28</v>
      </c>
      <c r="F42" s="50" t="s">
        <v>29</v>
      </c>
      <c r="G42" s="50" t="s">
        <v>30</v>
      </c>
      <c r="K42" s="129"/>
    </row>
    <row r="43" spans="2:11" ht="12.75" customHeight="1" x14ac:dyDescent="0.3">
      <c r="B43" s="55" t="s">
        <v>55</v>
      </c>
      <c r="C43" s="56"/>
      <c r="D43" s="56"/>
      <c r="E43" s="56"/>
      <c r="F43" s="56"/>
      <c r="G43" s="56"/>
      <c r="K43" s="129"/>
    </row>
    <row r="44" spans="2:11" ht="12.75" customHeight="1" x14ac:dyDescent="0.3">
      <c r="B44" s="13" t="s">
        <v>56</v>
      </c>
      <c r="C44" s="57" t="s">
        <v>57</v>
      </c>
      <c r="D44" s="58">
        <v>200</v>
      </c>
      <c r="E44" s="57" t="s">
        <v>41</v>
      </c>
      <c r="F44" s="59">
        <f>+'[1]Valores Insumos'!U15+'[1]Valores Insumos'!U15</f>
        <v>1500</v>
      </c>
      <c r="G44" s="59">
        <f>(D44*F44)</f>
        <v>300000</v>
      </c>
    </row>
    <row r="45" spans="2:11" ht="12.75" customHeight="1" x14ac:dyDescent="0.3">
      <c r="B45" s="13" t="s">
        <v>58</v>
      </c>
      <c r="C45" s="57" t="s">
        <v>59</v>
      </c>
      <c r="D45" s="58">
        <v>1</v>
      </c>
      <c r="E45" s="57" t="s">
        <v>33</v>
      </c>
      <c r="F45" s="59">
        <f>+'[1]Valores Insumos'!U31</f>
        <v>2500</v>
      </c>
      <c r="G45" s="59">
        <f>(D45*F45)</f>
        <v>2500</v>
      </c>
    </row>
    <row r="46" spans="2:11" ht="12.75" customHeight="1" x14ac:dyDescent="0.3">
      <c r="B46" s="60" t="s">
        <v>60</v>
      </c>
      <c r="C46" s="61"/>
      <c r="D46" s="14"/>
      <c r="E46" s="61"/>
      <c r="F46" s="59"/>
      <c r="G46" s="59"/>
    </row>
    <row r="47" spans="2:11" ht="12.75" customHeight="1" x14ac:dyDescent="0.3">
      <c r="B47" s="13" t="s">
        <v>61</v>
      </c>
      <c r="C47" s="57" t="s">
        <v>57</v>
      </c>
      <c r="D47" s="58">
        <v>350</v>
      </c>
      <c r="E47" s="57" t="s">
        <v>62</v>
      </c>
      <c r="F47" s="59">
        <f>+'[1]Valores Insumos'!U19</f>
        <v>1390</v>
      </c>
      <c r="G47" s="59">
        <f t="shared" ref="G47:G50" si="2">(D47*F47)</f>
        <v>486500</v>
      </c>
    </row>
    <row r="48" spans="2:11" ht="12.75" customHeight="1" x14ac:dyDescent="0.3">
      <c r="B48" s="13" t="s">
        <v>63</v>
      </c>
      <c r="C48" s="57" t="s">
        <v>57</v>
      </c>
      <c r="D48" s="58">
        <v>450</v>
      </c>
      <c r="E48" s="57" t="s">
        <v>62</v>
      </c>
      <c r="F48" s="59">
        <f>+'[1]Valores Insumos'!U20</f>
        <v>1400</v>
      </c>
      <c r="G48" s="59">
        <f t="shared" si="2"/>
        <v>630000</v>
      </c>
    </row>
    <row r="49" spans="2:7" ht="12.75" customHeight="1" x14ac:dyDescent="0.3">
      <c r="B49" s="60" t="s">
        <v>64</v>
      </c>
      <c r="C49" s="61"/>
      <c r="D49" s="14"/>
      <c r="E49" s="61"/>
      <c r="F49" s="59"/>
      <c r="G49" s="59"/>
    </row>
    <row r="50" spans="2:7" ht="12.75" customHeight="1" x14ac:dyDescent="0.3">
      <c r="B50" s="13" t="s">
        <v>65</v>
      </c>
      <c r="C50" s="57" t="s">
        <v>59</v>
      </c>
      <c r="D50" s="58">
        <v>2</v>
      </c>
      <c r="E50" s="57" t="s">
        <v>66</v>
      </c>
      <c r="F50" s="59">
        <f>+'[1]Valores Insumos'!U54</f>
        <v>23710</v>
      </c>
      <c r="G50" s="59">
        <f t="shared" si="2"/>
        <v>47420</v>
      </c>
    </row>
    <row r="51" spans="2:7" ht="12.75" customHeight="1" x14ac:dyDescent="0.3">
      <c r="B51" s="60" t="s">
        <v>67</v>
      </c>
      <c r="C51" s="61"/>
      <c r="D51" s="14"/>
      <c r="E51" s="61"/>
      <c r="F51" s="59"/>
      <c r="G51" s="59"/>
    </row>
    <row r="52" spans="2:7" ht="12.75" customHeight="1" x14ac:dyDescent="0.3">
      <c r="B52" s="13" t="s">
        <v>68</v>
      </c>
      <c r="C52" s="57" t="s">
        <v>59</v>
      </c>
      <c r="D52" s="58">
        <v>0.25</v>
      </c>
      <c r="E52" s="57" t="s">
        <v>69</v>
      </c>
      <c r="F52" s="59">
        <f>+'[1]Valores Insumos'!U46</f>
        <v>13500</v>
      </c>
      <c r="G52" s="59">
        <f t="shared" ref="G52" si="3">(D52*F52)</f>
        <v>3375</v>
      </c>
    </row>
    <row r="53" spans="2:7" ht="13.5" customHeight="1" x14ac:dyDescent="0.3">
      <c r="B53" s="62" t="s">
        <v>70</v>
      </c>
      <c r="C53" s="63"/>
      <c r="D53" s="63"/>
      <c r="E53" s="63"/>
      <c r="F53" s="64"/>
      <c r="G53" s="65">
        <f>SUM(G43:G51)</f>
        <v>1466420</v>
      </c>
    </row>
    <row r="54" spans="2:7" ht="12" customHeight="1" x14ac:dyDescent="0.3">
      <c r="B54" s="46"/>
      <c r="C54" s="47"/>
      <c r="D54" s="47"/>
      <c r="E54" s="66"/>
      <c r="F54" s="48"/>
      <c r="G54" s="48"/>
    </row>
    <row r="55" spans="2:7" ht="12" customHeight="1" x14ac:dyDescent="0.3">
      <c r="B55" s="35" t="s">
        <v>71</v>
      </c>
      <c r="C55" s="36"/>
      <c r="D55" s="37"/>
      <c r="E55" s="37"/>
      <c r="F55" s="38"/>
      <c r="G55" s="38"/>
    </row>
    <row r="56" spans="2:7" ht="24" customHeight="1" x14ac:dyDescent="0.3">
      <c r="B56" s="49" t="s">
        <v>72</v>
      </c>
      <c r="C56" s="50" t="s">
        <v>53</v>
      </c>
      <c r="D56" s="50" t="s">
        <v>54</v>
      </c>
      <c r="E56" s="49" t="s">
        <v>28</v>
      </c>
      <c r="F56" s="50" t="s">
        <v>29</v>
      </c>
      <c r="G56" s="49" t="s">
        <v>30</v>
      </c>
    </row>
    <row r="57" spans="2:7" ht="12.75" customHeight="1" x14ac:dyDescent="0.3">
      <c r="B57" s="142"/>
      <c r="C57" s="57"/>
      <c r="D57" s="59"/>
      <c r="E57" s="29"/>
      <c r="F57" s="67"/>
      <c r="G57" s="59"/>
    </row>
    <row r="58" spans="2:7" ht="19.5" customHeight="1" x14ac:dyDescent="0.3">
      <c r="B58" s="68" t="s">
        <v>73</v>
      </c>
      <c r="C58" s="61"/>
      <c r="D58" s="59"/>
      <c r="E58" s="69"/>
      <c r="F58" s="67"/>
      <c r="G58" s="59"/>
    </row>
    <row r="59" spans="2:7" ht="13.5" customHeight="1" x14ac:dyDescent="0.3">
      <c r="B59" s="70" t="s">
        <v>74</v>
      </c>
      <c r="C59" s="71"/>
      <c r="D59" s="71"/>
      <c r="E59" s="71"/>
      <c r="F59" s="72"/>
      <c r="G59" s="73">
        <f>SUM(G57)</f>
        <v>0</v>
      </c>
    </row>
    <row r="60" spans="2:7" ht="12" customHeight="1" x14ac:dyDescent="0.3">
      <c r="B60" s="88"/>
      <c r="C60" s="88"/>
      <c r="D60" s="88"/>
      <c r="E60" s="88"/>
      <c r="F60" s="89"/>
      <c r="G60" s="89"/>
    </row>
    <row r="61" spans="2:7" ht="12" customHeight="1" x14ac:dyDescent="0.3">
      <c r="B61" s="90" t="s">
        <v>75</v>
      </c>
      <c r="C61" s="91"/>
      <c r="D61" s="91"/>
      <c r="E61" s="91"/>
      <c r="F61" s="91"/>
      <c r="G61" s="92">
        <f>G22+G39+G53+G59</f>
        <v>1863920</v>
      </c>
    </row>
    <row r="62" spans="2:7" ht="12" customHeight="1" x14ac:dyDescent="0.3">
      <c r="B62" s="93" t="s">
        <v>76</v>
      </c>
      <c r="C62" s="75"/>
      <c r="D62" s="75"/>
      <c r="E62" s="75"/>
      <c r="F62" s="75"/>
      <c r="G62" s="94">
        <f>G61*0.05</f>
        <v>93196</v>
      </c>
    </row>
    <row r="63" spans="2:7" ht="12" customHeight="1" x14ac:dyDescent="0.3">
      <c r="B63" s="95" t="s">
        <v>77</v>
      </c>
      <c r="C63" s="74"/>
      <c r="D63" s="74"/>
      <c r="E63" s="74"/>
      <c r="F63" s="74"/>
      <c r="G63" s="96">
        <f>G62+G61</f>
        <v>1957116</v>
      </c>
    </row>
    <row r="64" spans="2:7" ht="12" customHeight="1" x14ac:dyDescent="0.3">
      <c r="B64" s="93" t="s">
        <v>78</v>
      </c>
      <c r="C64" s="75"/>
      <c r="D64" s="75"/>
      <c r="E64" s="75"/>
      <c r="F64" s="75"/>
      <c r="G64" s="94">
        <f>G11</f>
        <v>2100000</v>
      </c>
    </row>
    <row r="65" spans="2:7" ht="12" customHeight="1" x14ac:dyDescent="0.3">
      <c r="B65" s="97" t="s">
        <v>79</v>
      </c>
      <c r="C65" s="98"/>
      <c r="D65" s="98"/>
      <c r="E65" s="98"/>
      <c r="F65" s="98"/>
      <c r="G65" s="99">
        <f>G64-G63</f>
        <v>142884</v>
      </c>
    </row>
    <row r="66" spans="2:7" ht="12" customHeight="1" x14ac:dyDescent="0.3">
      <c r="B66" s="86" t="s">
        <v>80</v>
      </c>
      <c r="C66" s="87"/>
      <c r="D66" s="87"/>
      <c r="E66" s="87"/>
      <c r="F66" s="87"/>
      <c r="G66" s="83"/>
    </row>
    <row r="67" spans="2:7" ht="12.75" customHeight="1" thickBot="1" x14ac:dyDescent="0.35">
      <c r="B67" s="100"/>
      <c r="C67" s="87"/>
      <c r="D67" s="87"/>
      <c r="E67" s="87"/>
      <c r="F67" s="87"/>
      <c r="G67" s="83"/>
    </row>
    <row r="68" spans="2:7" ht="12" customHeight="1" x14ac:dyDescent="0.3">
      <c r="B68" s="112" t="s">
        <v>81</v>
      </c>
      <c r="C68" s="113"/>
      <c r="D68" s="113"/>
      <c r="E68" s="113"/>
      <c r="F68" s="114"/>
      <c r="G68" s="83"/>
    </row>
    <row r="69" spans="2:7" ht="12" customHeight="1" x14ac:dyDescent="0.3">
      <c r="B69" s="115" t="s">
        <v>82</v>
      </c>
      <c r="C69" s="85"/>
      <c r="D69" s="85"/>
      <c r="E69" s="85"/>
      <c r="F69" s="116"/>
      <c r="G69" s="83"/>
    </row>
    <row r="70" spans="2:7" ht="12" customHeight="1" x14ac:dyDescent="0.3">
      <c r="B70" s="115" t="s">
        <v>83</v>
      </c>
      <c r="C70" s="85"/>
      <c r="D70" s="85"/>
      <c r="E70" s="85"/>
      <c r="F70" s="116"/>
      <c r="G70" s="83"/>
    </row>
    <row r="71" spans="2:7" ht="12" customHeight="1" x14ac:dyDescent="0.3">
      <c r="B71" s="115" t="s">
        <v>84</v>
      </c>
      <c r="C71" s="85"/>
      <c r="D71" s="85"/>
      <c r="E71" s="85"/>
      <c r="F71" s="116"/>
      <c r="G71" s="83"/>
    </row>
    <row r="72" spans="2:7" ht="12" customHeight="1" x14ac:dyDescent="0.3">
      <c r="B72" s="115" t="s">
        <v>85</v>
      </c>
      <c r="C72" s="85"/>
      <c r="D72" s="85"/>
      <c r="E72" s="85"/>
      <c r="F72" s="116"/>
      <c r="G72" s="83"/>
    </row>
    <row r="73" spans="2:7" ht="12" customHeight="1" x14ac:dyDescent="0.3">
      <c r="B73" s="115" t="s">
        <v>86</v>
      </c>
      <c r="C73" s="85"/>
      <c r="D73" s="85"/>
      <c r="E73" s="85"/>
      <c r="F73" s="116"/>
      <c r="G73" s="83"/>
    </row>
    <row r="74" spans="2:7" ht="12.75" customHeight="1" thickBot="1" x14ac:dyDescent="0.35">
      <c r="B74" s="117" t="s">
        <v>87</v>
      </c>
      <c r="C74" s="118"/>
      <c r="D74" s="118"/>
      <c r="E74" s="118"/>
      <c r="F74" s="119"/>
      <c r="G74" s="83"/>
    </row>
    <row r="75" spans="2:7" ht="12.75" customHeight="1" x14ac:dyDescent="0.3">
      <c r="B75" s="110"/>
      <c r="C75" s="85"/>
      <c r="D75" s="85"/>
      <c r="E75" s="85"/>
      <c r="F75" s="85"/>
      <c r="G75" s="83"/>
    </row>
    <row r="76" spans="2:7" ht="15" customHeight="1" thickBot="1" x14ac:dyDescent="0.35">
      <c r="B76" s="143" t="s">
        <v>88</v>
      </c>
      <c r="C76" s="144"/>
      <c r="D76" s="109"/>
      <c r="E76" s="76"/>
      <c r="F76" s="76"/>
      <c r="G76" s="83"/>
    </row>
    <row r="77" spans="2:7" ht="12" customHeight="1" x14ac:dyDescent="0.3">
      <c r="B77" s="102" t="s">
        <v>72</v>
      </c>
      <c r="C77" s="77" t="s">
        <v>89</v>
      </c>
      <c r="D77" s="103" t="s">
        <v>90</v>
      </c>
      <c r="E77" s="76"/>
      <c r="F77" s="76"/>
      <c r="G77" s="83"/>
    </row>
    <row r="78" spans="2:7" ht="12" customHeight="1" x14ac:dyDescent="0.3">
      <c r="B78" s="104" t="s">
        <v>91</v>
      </c>
      <c r="C78" s="78">
        <f>G22</f>
        <v>52500</v>
      </c>
      <c r="D78" s="105">
        <f>(C78/C84)</f>
        <v>2.6825185630284562E-2</v>
      </c>
      <c r="E78" s="76"/>
      <c r="F78" s="76"/>
      <c r="G78" s="83"/>
    </row>
    <row r="79" spans="2:7" ht="12" customHeight="1" x14ac:dyDescent="0.3">
      <c r="B79" s="104" t="s">
        <v>92</v>
      </c>
      <c r="C79" s="79">
        <f>G27</f>
        <v>0</v>
      </c>
      <c r="D79" s="105">
        <v>0</v>
      </c>
      <c r="E79" s="76"/>
      <c r="F79" s="76"/>
      <c r="G79" s="83"/>
    </row>
    <row r="80" spans="2:7" ht="12" customHeight="1" x14ac:dyDescent="0.3">
      <c r="B80" s="104" t="s">
        <v>93</v>
      </c>
      <c r="C80" s="78">
        <f>G39</f>
        <v>345000</v>
      </c>
      <c r="D80" s="105">
        <f>(C80/C84)</f>
        <v>0.17627979128472712</v>
      </c>
      <c r="E80" s="76"/>
      <c r="F80" s="76"/>
      <c r="G80" s="83"/>
    </row>
    <row r="81" spans="2:7" ht="12" customHeight="1" x14ac:dyDescent="0.3">
      <c r="B81" s="104" t="s">
        <v>52</v>
      </c>
      <c r="C81" s="78">
        <f>G53</f>
        <v>1466420</v>
      </c>
      <c r="D81" s="105">
        <f>(C81/C84)</f>
        <v>0.74927597546594071</v>
      </c>
      <c r="E81" s="76"/>
      <c r="F81" s="76"/>
      <c r="G81" s="83"/>
    </row>
    <row r="82" spans="2:7" ht="12" customHeight="1" x14ac:dyDescent="0.3">
      <c r="B82" s="104" t="s">
        <v>94</v>
      </c>
      <c r="C82" s="80">
        <f>G59</f>
        <v>0</v>
      </c>
      <c r="D82" s="105">
        <f>(C82/C84)</f>
        <v>0</v>
      </c>
      <c r="E82" s="82"/>
      <c r="F82" s="82"/>
      <c r="G82" s="83"/>
    </row>
    <row r="83" spans="2:7" ht="12" customHeight="1" x14ac:dyDescent="0.3">
      <c r="B83" s="104" t="s">
        <v>95</v>
      </c>
      <c r="C83" s="80">
        <f>G62</f>
        <v>93196</v>
      </c>
      <c r="D83" s="105">
        <f>(C83/C84)</f>
        <v>4.7619047619047616E-2</v>
      </c>
      <c r="E83" s="82"/>
      <c r="F83" s="82"/>
      <c r="G83" s="83"/>
    </row>
    <row r="84" spans="2:7" ht="12.75" customHeight="1" thickBot="1" x14ac:dyDescent="0.35">
      <c r="B84" s="106" t="s">
        <v>96</v>
      </c>
      <c r="C84" s="107">
        <f>SUM(C78:C83)</f>
        <v>1957116</v>
      </c>
      <c r="D84" s="108">
        <f>SUM(D78:D83)</f>
        <v>1</v>
      </c>
      <c r="E84" s="82"/>
      <c r="F84" s="82"/>
      <c r="G84" s="83"/>
    </row>
    <row r="85" spans="2:7" ht="12" customHeight="1" x14ac:dyDescent="0.3">
      <c r="B85" s="100"/>
      <c r="C85" s="87"/>
      <c r="D85" s="87"/>
      <c r="E85" s="87"/>
      <c r="F85" s="87"/>
      <c r="G85" s="83"/>
    </row>
    <row r="86" spans="2:7" ht="12.75" customHeight="1" x14ac:dyDescent="0.3">
      <c r="B86" s="101"/>
      <c r="C86" s="87"/>
      <c r="D86" s="87"/>
      <c r="E86" s="87"/>
      <c r="F86" s="87"/>
      <c r="G86" s="83"/>
    </row>
    <row r="87" spans="2:7" ht="12" customHeight="1" thickBot="1" x14ac:dyDescent="0.35">
      <c r="B87" s="121"/>
      <c r="C87" s="122" t="s">
        <v>97</v>
      </c>
      <c r="D87" s="123"/>
      <c r="E87" s="124"/>
      <c r="F87" s="81"/>
      <c r="G87" s="83"/>
    </row>
    <row r="88" spans="2:7" ht="12" customHeight="1" x14ac:dyDescent="0.3">
      <c r="B88" s="125" t="s">
        <v>98</v>
      </c>
      <c r="C88" s="126">
        <v>64</v>
      </c>
      <c r="D88" s="126">
        <v>65</v>
      </c>
      <c r="E88" s="127">
        <v>66</v>
      </c>
      <c r="F88" s="120"/>
      <c r="G88" s="84"/>
    </row>
    <row r="89" spans="2:7" ht="12.75" customHeight="1" thickBot="1" x14ac:dyDescent="0.35">
      <c r="B89" s="106" t="s">
        <v>99</v>
      </c>
      <c r="C89" s="107">
        <f>(G63/C88)</f>
        <v>30579.9375</v>
      </c>
      <c r="D89" s="107">
        <f>(G63/D88)</f>
        <v>30109.476923076923</v>
      </c>
      <c r="E89" s="128">
        <f>(G63/E88)</f>
        <v>29653.272727272728</v>
      </c>
      <c r="F89" s="120"/>
      <c r="G89" s="84"/>
    </row>
    <row r="90" spans="2:7" ht="15.6" customHeight="1" x14ac:dyDescent="0.3">
      <c r="B90" s="111" t="s">
        <v>100</v>
      </c>
      <c r="C90" s="85"/>
      <c r="D90" s="85"/>
      <c r="E90" s="85"/>
      <c r="F90" s="85"/>
      <c r="G90" s="85"/>
    </row>
  </sheetData>
  <mergeCells count="8">
    <mergeCell ref="B76:C76"/>
    <mergeCell ref="E12:F12"/>
    <mergeCell ref="E10:F10"/>
    <mergeCell ref="E9:F9"/>
    <mergeCell ref="E8:F8"/>
    <mergeCell ref="E13:F13"/>
    <mergeCell ref="E14:F14"/>
    <mergeCell ref="B16:G16"/>
  </mergeCells>
  <pageMargins left="0.25" right="0.25" top="0.75" bottom="0.75" header="0.3" footer="0.3"/>
  <pageSetup paperSize="14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TRIGO ALTERNATIVO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Sepulveda Hellman Mauricio Alejandro</cp:lastModifiedBy>
  <cp:revision/>
  <dcterms:created xsi:type="dcterms:W3CDTF">2020-11-27T12:49:26Z</dcterms:created>
  <dcterms:modified xsi:type="dcterms:W3CDTF">2023-04-11T14:04:34Z</dcterms:modified>
  <cp:category/>
  <cp:contentStatus/>
</cp:coreProperties>
</file>