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Trigo" sheetId="1" r:id="rId1"/>
  </sheets>
  <definedNames>
    <definedName name="_xlnm.Print_Area" localSheetId="0">Trigo!$A$1:$G$95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2" i="1"/>
  <c r="G23" i="1"/>
  <c r="G24" i="1"/>
  <c r="G56" i="1" l="1"/>
  <c r="G53" i="1"/>
  <c r="G51" i="1"/>
  <c r="G50" i="1"/>
  <c r="G48" i="1"/>
  <c r="G21" i="1"/>
  <c r="G28" i="1" s="1"/>
  <c r="C81" i="1" s="1"/>
  <c r="G41" i="1"/>
  <c r="G40" i="1"/>
  <c r="G39" i="1"/>
  <c r="G38" i="1"/>
  <c r="G37" i="1"/>
  <c r="G62" i="1" l="1"/>
  <c r="G54" i="1"/>
  <c r="G42" i="1"/>
  <c r="G12" i="1"/>
  <c r="G67" i="1" s="1"/>
  <c r="G57" i="1" l="1"/>
  <c r="C84" i="1" s="1"/>
  <c r="G43" i="1"/>
  <c r="C83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<sst xmlns="http://schemas.openxmlformats.org/spreadsheetml/2006/main" count="160" uniqueCount="112">
  <si>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</si>
  <si>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</si>
  <si>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</si>
  <si>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</si>
  <si>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</si>
  <si>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</si>
  <si>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</si>
  <si>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</si>
  <si>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</si>
  <si>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</si>
  <si>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</si>
  <si>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</si>
  <si>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</si>
  <si>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</si>
  <si>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</si>
  <si>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</si>
  <si>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</si>
  <si>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</si>
  <si>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</si>
  <si>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</si>
  <si>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</si>
  <si>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</si>
  <si>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</si>
  <si>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</si>
  <si>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</si>
  <si>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</si>
  <si>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</si>
  <si>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</si>
  <si>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</si>
  <si>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</si>
  <si>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</si>
  <si>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</si>
  <si>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</si>
  <si>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</si>
  <si>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</si>
  <si>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</si>
  <si>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</si>
  <si>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</si>
  <si>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</si>
  <si>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</si>
  <si>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</si>
  <si>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</si>
  <si>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</si>
  <si>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</si>
  <si>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</si>
  <si>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</si>
  <si>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</si>
  <si>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</si>
  <si>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</si>
  <si>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</si>
  <si>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</si>
  <si>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</si>
  <si>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</si>
  <si>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</si>
  <si>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</si>
  <si>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</si>
  <si>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</si>
  <si>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</si>
  <si>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</si>
  <si>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</si>
  <si>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</si>
  <si>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</si>
  <si>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SANTA BARBARA</t>
  </si>
  <si>
    <t>S.BARBARA-MULCHEN-QUILACO</t>
  </si>
  <si>
    <t>RENDIMIENTO (Kg/Há.)</t>
  </si>
  <si>
    <t>PRECIO ESPERADO ($/Kg.)</t>
  </si>
  <si>
    <t>SEQUÍA</t>
  </si>
  <si>
    <t>Hora maquinaria</t>
  </si>
  <si>
    <t>Rastrajes</t>
  </si>
  <si>
    <t>Vibrocultivador</t>
  </si>
  <si>
    <t>Siembra</t>
  </si>
  <si>
    <t>Lt</t>
  </si>
  <si>
    <t>Septiembre</t>
  </si>
  <si>
    <t>Mezcla  9-41-12</t>
  </si>
  <si>
    <t>Fungicidas</t>
  </si>
  <si>
    <t>S/I</t>
  </si>
  <si>
    <t>CONSUMO INTERNO PREDIO / VENTA LOCAL</t>
  </si>
  <si>
    <t>Trigo secano/Invernal</t>
  </si>
  <si>
    <t>Febrero</t>
  </si>
  <si>
    <t>Mayo</t>
  </si>
  <si>
    <t>Agosto</t>
  </si>
  <si>
    <t>Arado Cincel</t>
  </si>
  <si>
    <t>Abril</t>
  </si>
  <si>
    <t>Aplicación Glisotato</t>
  </si>
  <si>
    <t>Cosecha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</si>
  <si>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</si>
  <si>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</si>
  <si>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</si>
  <si>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</si>
  <si>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</si>
  <si>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</si>
  <si>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</si>
  <si>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</si>
  <si>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</si>
  <si>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</si>
  <si>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Febrero-Marzo</t>
  </si>
  <si>
    <t>Semilla de trigo</t>
  </si>
  <si>
    <t>Junio</t>
  </si>
  <si>
    <t>Fertilizante Macolla Urea Gran.</t>
  </si>
  <si>
    <t>Herbicida TITAN 48%</t>
  </si>
  <si>
    <t>Herbicida MCPA</t>
  </si>
  <si>
    <t xml:space="preserve">Lt </t>
  </si>
  <si>
    <t>Octubre-Noviembre</t>
  </si>
  <si>
    <t>Bravo 720</t>
  </si>
  <si>
    <t>INIA Trigo Maxwell 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</si>
  <si>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</si>
  <si>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</si>
  <si>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</t>
  </si>
  <si>
    <t>Rendimiento (kg/hà)</t>
  </si>
  <si>
    <t>Costo unitario ($/kg) (*)</t>
  </si>
  <si>
    <t>Mar.23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</si>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</sst>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5" fillId="0" borderId="16"/>
  </cellStyleXfs>
  <cellXfs count="149">
    <xf numFmtId="0" fontId="0" fillId="0" borderId="0" xfId="0" applyFont="1" applyAlignment="1"/>
    <xf numFmtId="3" fontId="1" fillId="2" borderId="4" xfId="0" applyNumberFormat="1" applyFont="1" applyFill="1" applyBorder="1" applyAlignment="1">
      <alignment horizontal="right" wrapText="1"/>
    </xf>
    <xf numFmtId="49" fontId="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3" fontId="1" fillId="2" borderId="13" xfId="0" applyNumberFormat="1" applyFont="1" applyFill="1" applyBorder="1" applyAlignment="1"/>
    <xf numFmtId="0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16" xfId="0" applyFont="1" applyFill="1" applyBorder="1" applyAlignment="1"/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6" fillId="10" borderId="41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3" fontId="6" fillId="10" borderId="41" xfId="0" applyNumberFormat="1" applyFont="1" applyFill="1" applyBorder="1" applyAlignment="1">
      <alignment horizontal="right"/>
    </xf>
    <xf numFmtId="14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justify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/>
    <xf numFmtId="3" fontId="6" fillId="10" borderId="41" xfId="0" applyNumberFormat="1" applyFont="1" applyFill="1" applyBorder="1"/>
    <xf numFmtId="3" fontId="6" fillId="10" borderId="41" xfId="0" applyNumberFormat="1" applyFont="1" applyFill="1" applyBorder="1" applyAlignment="1">
      <alignment horizontal="center"/>
    </xf>
    <xf numFmtId="3" fontId="10" fillId="0" borderId="41" xfId="0" applyNumberFormat="1" applyFont="1" applyBorder="1" applyAlignment="1">
      <alignment horizontal="right"/>
    </xf>
    <xf numFmtId="49" fontId="8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3" fontId="1" fillId="2" borderId="12" xfId="0" applyNumberFormat="1" applyFont="1" applyFill="1" applyBorder="1" applyAlignment="1"/>
    <xf numFmtId="49" fontId="8" fillId="3" borderId="8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0" fontId="1" fillId="0" borderId="41" xfId="1" applyFont="1" applyBorder="1" applyAlignment="1">
      <alignment horizontal="left"/>
    </xf>
    <xf numFmtId="0" fontId="1" fillId="0" borderId="41" xfId="1" applyFont="1" applyBorder="1" applyAlignment="1">
      <alignment horizontal="center"/>
    </xf>
    <xf numFmtId="3" fontId="1" fillId="0" borderId="41" xfId="1" applyNumberFormat="1" applyFont="1" applyBorder="1" applyAlignment="1">
      <alignment horizontal="right"/>
    </xf>
    <xf numFmtId="0" fontId="1" fillId="0" borderId="16" xfId="0" applyNumberFormat="1" applyFont="1" applyBorder="1" applyAlignment="1"/>
    <xf numFmtId="0" fontId="1" fillId="2" borderId="12" xfId="0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1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164" fontId="8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3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9" borderId="28" xfId="0" applyFont="1" applyFill="1" applyBorder="1" applyAlignment="1"/>
    <xf numFmtId="0" fontId="1" fillId="7" borderId="16" xfId="0" applyFont="1" applyFill="1" applyBorder="1" applyAlignment="1"/>
    <xf numFmtId="49" fontId="3" fillId="8" borderId="19" xfId="0" applyNumberFormat="1" applyFont="1" applyFill="1" applyBorder="1" applyAlignment="1">
      <alignment vertical="center"/>
    </xf>
    <xf numFmtId="49" fontId="3" fillId="8" borderId="17" xfId="0" applyNumberFormat="1" applyFont="1" applyFill="1" applyBorder="1" applyAlignment="1">
      <alignment vertical="center"/>
    </xf>
    <xf numFmtId="49" fontId="1" fillId="8" borderId="20" xfId="0" applyNumberFormat="1" applyFont="1" applyFill="1" applyBorder="1" applyAlignment="1"/>
    <xf numFmtId="49" fontId="3" fillId="2" borderId="21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22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165" fontId="3" fillId="8" borderId="24" xfId="0" applyNumberFormat="1" applyFont="1" applyFill="1" applyBorder="1" applyAlignment="1">
      <alignment vertical="center"/>
    </xf>
    <xf numFmtId="9" fontId="3" fillId="8" borderId="25" xfId="0" applyNumberFormat="1" applyFont="1" applyFill="1" applyBorder="1" applyAlignment="1">
      <alignment vertical="center"/>
    </xf>
    <xf numFmtId="0" fontId="8" fillId="9" borderId="15" xfId="0" applyFont="1" applyFill="1" applyBorder="1" applyAlignment="1">
      <alignment vertical="center"/>
    </xf>
    <xf numFmtId="49" fontId="4" fillId="9" borderId="16" xfId="0" applyNumberFormat="1" applyFont="1" applyFill="1" applyBorder="1" applyAlignment="1">
      <alignment vertical="center"/>
    </xf>
    <xf numFmtId="0" fontId="8" fillId="9" borderId="16" xfId="0" applyFont="1" applyFill="1" applyBorder="1" applyAlignment="1">
      <alignment vertical="center"/>
    </xf>
    <xf numFmtId="0" fontId="8" fillId="9" borderId="37" xfId="0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0" fontId="3" fillId="8" borderId="39" xfId="0" applyNumberFormat="1" applyFont="1" applyFill="1" applyBorder="1" applyAlignment="1">
      <alignment vertical="center"/>
    </xf>
    <xf numFmtId="0" fontId="3" fillId="8" borderId="40" xfId="0" applyNumberFormat="1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5" fontId="3" fillId="8" borderId="25" xfId="0" applyNumberFormat="1" applyFont="1" applyFill="1" applyBorder="1" applyAlignment="1">
      <alignment vertical="center"/>
    </xf>
    <xf numFmtId="0" fontId="6" fillId="10" borderId="42" xfId="0" applyFont="1" applyFill="1" applyBorder="1" applyAlignment="1">
      <alignment horizontal="center" wrapText="1"/>
    </xf>
    <xf numFmtId="49" fontId="1" fillId="2" borderId="43" xfId="0" applyNumberFormat="1" applyFont="1" applyFill="1" applyBorder="1" applyAlignment="1">
      <alignment horizontal="right"/>
    </xf>
    <xf numFmtId="0" fontId="6" fillId="10" borderId="42" xfId="0" applyFont="1" applyFill="1" applyBorder="1" applyAlignment="1">
      <alignment horizontal="right"/>
    </xf>
    <xf numFmtId="0" fontId="6" fillId="10" borderId="42" xfId="0" applyFont="1" applyFill="1" applyBorder="1" applyAlignment="1">
      <alignment horizontal="right" vertical="center" wrapText="1"/>
    </xf>
    <xf numFmtId="14" fontId="1" fillId="2" borderId="43" xfId="0" applyNumberFormat="1" applyFont="1" applyFill="1" applyBorder="1" applyAlignment="1">
      <alignment horizontal="right"/>
    </xf>
    <xf numFmtId="49" fontId="8" fillId="3" borderId="44" xfId="0" applyNumberFormat="1" applyFont="1" applyFill="1" applyBorder="1" applyAlignment="1">
      <alignment vertical="center" wrapText="1"/>
    </xf>
    <xf numFmtId="0" fontId="1" fillId="2" borderId="45" xfId="0" applyFont="1" applyFill="1" applyBorder="1" applyAlignment="1">
      <alignment wrapText="1"/>
    </xf>
    <xf numFmtId="49" fontId="1" fillId="2" borderId="41" xfId="0" applyNumberFormat="1" applyFont="1" applyFill="1" applyBorder="1" applyAlignment="1">
      <alignment wrapText="1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horizontal="right"/>
    </xf>
    <xf numFmtId="3" fontId="1" fillId="2" borderId="43" xfId="0" applyNumberFormat="1" applyFont="1" applyFill="1" applyBorder="1" applyAlignment="1">
      <alignment horizontal="right" wrapText="1"/>
    </xf>
    <xf numFmtId="0" fontId="6" fillId="10" borderId="42" xfId="0" applyFont="1" applyFill="1" applyBorder="1" applyAlignment="1">
      <alignment horizontal="right" wrapText="1"/>
    </xf>
    <xf numFmtId="17" fontId="6" fillId="10" borderId="42" xfId="0" applyNumberFormat="1" applyFont="1" applyFill="1" applyBorder="1" applyAlignment="1">
      <alignment horizontal="right"/>
    </xf>
    <xf numFmtId="0" fontId="6" fillId="0" borderId="42" xfId="0" applyFont="1" applyBorder="1" applyAlignment="1">
      <alignment horizontal="right"/>
    </xf>
    <xf numFmtId="0" fontId="1" fillId="2" borderId="45" xfId="0" applyFont="1" applyFill="1" applyBorder="1" applyAlignment="1"/>
    <xf numFmtId="49" fontId="1" fillId="2" borderId="41" xfId="0" applyNumberFormat="1" applyFont="1" applyFill="1" applyBorder="1" applyAlignment="1"/>
    <xf numFmtId="0" fontId="1" fillId="2" borderId="41" xfId="0" applyFont="1" applyFill="1" applyBorder="1" applyAlignment="1"/>
    <xf numFmtId="3" fontId="1" fillId="2" borderId="43" xfId="0" applyNumberFormat="1" applyFont="1" applyFill="1" applyBorder="1" applyAlignment="1"/>
    <xf numFmtId="49" fontId="8" fillId="5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51" xfId="0" applyFont="1" applyFill="1" applyBorder="1" applyAlignment="1"/>
    <xf numFmtId="0" fontId="1" fillId="2" borderId="52" xfId="0" applyFont="1" applyFill="1" applyBorder="1" applyAlignment="1"/>
    <xf numFmtId="3" fontId="1" fillId="2" borderId="52" xfId="0" applyNumberFormat="1" applyFont="1" applyFill="1" applyBorder="1" applyAlignment="1"/>
    <xf numFmtId="49" fontId="8" fillId="3" borderId="16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right" wrapText="1"/>
    </xf>
    <xf numFmtId="49" fontId="8" fillId="3" borderId="49" xfId="0" applyNumberFormat="1" applyFont="1" applyFill="1" applyBorder="1" applyAlignment="1">
      <alignment horizontal="center" vertical="center"/>
    </xf>
    <xf numFmtId="49" fontId="8" fillId="3" borderId="49" xfId="0" applyNumberFormat="1" applyFont="1" applyFill="1" applyBorder="1" applyAlignment="1">
      <alignment horizontal="center" vertical="center" wrapText="1"/>
    </xf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 wrapText="1"/>
    </xf>
    <xf numFmtId="0" fontId="1" fillId="2" borderId="54" xfId="0" applyFont="1" applyFill="1" applyBorder="1" applyAlignment="1">
      <alignment horizontal="center" vertical="center"/>
    </xf>
    <xf numFmtId="49" fontId="8" fillId="3" borderId="55" xfId="0" applyNumberFormat="1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164" fontId="8" fillId="5" borderId="16" xfId="0" applyNumberFormat="1" applyFont="1" applyFill="1" applyBorder="1" applyAlignment="1">
      <alignment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164" fontId="8" fillId="6" borderId="16" xfId="0" applyNumberFormat="1" applyFont="1" applyFill="1" applyBorder="1" applyAlignment="1">
      <alignment vertical="center"/>
    </xf>
    <xf numFmtId="49" fontId="4" fillId="9" borderId="26" xfId="0" applyNumberFormat="1" applyFont="1" applyFill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wrapText="1"/>
    </xf>
    <xf numFmtId="0" fontId="1" fillId="2" borderId="41" xfId="0" applyFont="1" applyFill="1" applyBorder="1" applyAlignment="1">
      <alignment wrapText="1"/>
    </xf>
    <xf numFmtId="49" fontId="2" fillId="3" borderId="16" xfId="0" applyNumberFormat="1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49" fontId="1" fillId="2" borderId="41" xfId="0" applyNumberFormat="1" applyFont="1" applyFill="1" applyBorder="1" applyAlignment="1"/>
    <xf numFmtId="0" fontId="1" fillId="2" borderId="41" xfId="0" applyFont="1" applyFill="1" applyBorder="1" applyAlignment="1"/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6819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3"/>
  <sheetViews>
    <sheetView showGridLines="0" tabSelected="1" workbookViewId="0">
      <selection sqref="A1:G95"/>
    </sheetView>
  </sheetViews>
  <sheetFormatPr baseColWidth="10" defaultColWidth="10.85546875" defaultRowHeight="11.25" customHeight="1" x14ac:dyDescent="0.25"/>
  <cols>
    <col min="1" max="1" width="3.28515625" style="25" customWidth="1"/>
    <col min="2" max="2" width="21.7109375" style="24" customWidth="1"/>
    <col min="3" max="3" width="19.42578125" style="24" customWidth="1"/>
    <col min="4" max="4" width="9.42578125" style="24" customWidth="1"/>
    <col min="5" max="5" width="19.28515625" style="24" customWidth="1"/>
    <col min="6" max="6" width="11" style="24" customWidth="1"/>
    <col min="7" max="7" width="21.28515625" style="24" bestFit="1" customWidth="1"/>
    <col min="8" max="255" width="10.85546875" style="24" customWidth="1"/>
    <col min="256" max="16384" width="10.85546875" style="25"/>
  </cols>
  <sheetData>
    <row r="2" spans="2:7" ht="15" customHeight="1" x14ac:dyDescent="0.25">
      <c r="B2" s="23"/>
      <c r="C2" s="23"/>
      <c r="D2" s="23"/>
      <c r="E2" s="23"/>
      <c r="F2" s="23"/>
      <c r="G2" s="23"/>
    </row>
    <row r="3" spans="2:7" ht="15" customHeight="1" x14ac:dyDescent="0.25">
      <c r="B3" s="23"/>
      <c r="C3" s="23"/>
      <c r="D3" s="23"/>
      <c r="E3" s="23"/>
      <c r="F3" s="23"/>
      <c r="G3" s="23"/>
    </row>
    <row r="4" spans="2:7" ht="15" customHeight="1" x14ac:dyDescent="0.25">
      <c r="B4" s="23"/>
      <c r="C4" s="23"/>
      <c r="D4" s="23"/>
      <c r="E4" s="23"/>
      <c r="F4" s="23"/>
      <c r="G4" s="23"/>
    </row>
    <row r="5" spans="2:7" ht="15" customHeight="1" x14ac:dyDescent="0.25">
      <c r="B5" s="23"/>
      <c r="C5" s="23"/>
      <c r="D5" s="23"/>
      <c r="E5" s="23"/>
      <c r="F5" s="23"/>
      <c r="G5" s="23"/>
    </row>
    <row r="6" spans="2:7" ht="15" customHeight="1" x14ac:dyDescent="0.25">
      <c r="B6" s="23"/>
      <c r="C6" s="23"/>
      <c r="D6" s="23"/>
      <c r="E6" s="23"/>
      <c r="F6" s="23"/>
      <c r="G6" s="23"/>
    </row>
    <row r="7" spans="2:7" ht="15" customHeight="1" x14ac:dyDescent="0.25">
      <c r="B7" s="23"/>
      <c r="C7" s="23"/>
      <c r="D7" s="23"/>
      <c r="E7" s="23"/>
      <c r="F7" s="23"/>
      <c r="G7" s="23"/>
    </row>
    <row r="8" spans="2:7" ht="15" customHeight="1" x14ac:dyDescent="0.25">
      <c r="B8" s="26"/>
      <c r="C8" s="27"/>
      <c r="D8" s="23"/>
      <c r="E8" s="103"/>
      <c r="F8" s="103"/>
      <c r="G8" s="103"/>
    </row>
    <row r="9" spans="2:7" ht="12" customHeight="1" x14ac:dyDescent="0.25">
      <c r="B9" s="99" t="s">
        <v>0</v>
      </c>
      <c r="C9" s="21" t="s">
        <v>77</v>
      </c>
      <c r="D9" s="102"/>
      <c r="E9" s="143" t="s">
        <v>64</v>
      </c>
      <c r="F9" s="144"/>
      <c r="G9" s="28">
        <v>5500</v>
      </c>
    </row>
    <row r="10" spans="2:7" ht="12.75" x14ac:dyDescent="0.25">
      <c r="B10" s="101" t="s">
        <v>1</v>
      </c>
      <c r="C10" s="94" t="s">
        <v>104</v>
      </c>
      <c r="D10" s="102"/>
      <c r="E10" s="141" t="s">
        <v>2</v>
      </c>
      <c r="F10" s="142"/>
      <c r="G10" s="104" t="s">
        <v>110</v>
      </c>
    </row>
    <row r="11" spans="2:7" ht="18" customHeight="1" x14ac:dyDescent="0.25">
      <c r="B11" s="101" t="s">
        <v>3</v>
      </c>
      <c r="C11" s="95" t="s">
        <v>4</v>
      </c>
      <c r="D11" s="102"/>
      <c r="E11" s="141" t="s">
        <v>65</v>
      </c>
      <c r="F11" s="142"/>
      <c r="G11" s="112">
        <v>300</v>
      </c>
    </row>
    <row r="12" spans="2:7" ht="11.25" customHeight="1" x14ac:dyDescent="0.25">
      <c r="B12" s="101" t="s">
        <v>5</v>
      </c>
      <c r="C12" s="96" t="s">
        <v>61</v>
      </c>
      <c r="D12" s="102"/>
      <c r="E12" s="110" t="s">
        <v>6</v>
      </c>
      <c r="F12" s="111"/>
      <c r="G12" s="105">
        <f>(G9*G11)</f>
        <v>1650000</v>
      </c>
    </row>
    <row r="13" spans="2:7" ht="25.5" x14ac:dyDescent="0.25">
      <c r="B13" s="101" t="s">
        <v>7</v>
      </c>
      <c r="C13" s="96" t="s">
        <v>62</v>
      </c>
      <c r="D13" s="102"/>
      <c r="E13" s="141" t="s">
        <v>8</v>
      </c>
      <c r="F13" s="142"/>
      <c r="G13" s="106" t="s">
        <v>76</v>
      </c>
    </row>
    <row r="14" spans="2:7" ht="25.5" x14ac:dyDescent="0.25">
      <c r="B14" s="101" t="s">
        <v>9</v>
      </c>
      <c r="C14" s="97" t="s">
        <v>63</v>
      </c>
      <c r="D14" s="102"/>
      <c r="E14" s="141" t="s">
        <v>10</v>
      </c>
      <c r="F14" s="142"/>
      <c r="G14" s="107" t="s">
        <v>78</v>
      </c>
    </row>
    <row r="15" spans="2:7" ht="12.75" x14ac:dyDescent="0.25">
      <c r="B15" s="101" t="s">
        <v>11</v>
      </c>
      <c r="C15" s="98">
        <v>44941</v>
      </c>
      <c r="D15" s="102"/>
      <c r="E15" s="145" t="s">
        <v>12</v>
      </c>
      <c r="F15" s="146"/>
      <c r="G15" s="108" t="s">
        <v>66</v>
      </c>
    </row>
    <row r="16" spans="2:7" ht="12" customHeight="1" x14ac:dyDescent="0.25">
      <c r="B16" s="100"/>
      <c r="C16" s="29"/>
      <c r="D16" s="27"/>
      <c r="E16" s="109"/>
      <c r="F16" s="109"/>
      <c r="G16" s="30"/>
    </row>
    <row r="17" spans="2:7" ht="12" customHeight="1" x14ac:dyDescent="0.25">
      <c r="B17" s="147" t="s">
        <v>13</v>
      </c>
      <c r="C17" s="148"/>
      <c r="D17" s="148"/>
      <c r="E17" s="148"/>
      <c r="F17" s="148"/>
      <c r="G17" s="148"/>
    </row>
    <row r="18" spans="2:7" ht="12" customHeight="1" x14ac:dyDescent="0.25">
      <c r="B18" s="31"/>
      <c r="C18" s="32"/>
      <c r="D18" s="32"/>
      <c r="E18" s="32"/>
      <c r="F18" s="33"/>
      <c r="G18" s="33"/>
    </row>
    <row r="19" spans="2:7" ht="12" customHeight="1" x14ac:dyDescent="0.25">
      <c r="B19" s="113" t="s">
        <v>14</v>
      </c>
      <c r="C19" s="114"/>
      <c r="D19" s="115"/>
      <c r="E19" s="115"/>
      <c r="F19" s="115"/>
      <c r="G19" s="115"/>
    </row>
    <row r="20" spans="2:7" ht="24" customHeight="1" x14ac:dyDescent="0.25">
      <c r="B20" s="119" t="s">
        <v>15</v>
      </c>
      <c r="C20" s="119" t="s">
        <v>16</v>
      </c>
      <c r="D20" s="119" t="s">
        <v>17</v>
      </c>
      <c r="E20" s="119" t="s">
        <v>18</v>
      </c>
      <c r="F20" s="119" t="s">
        <v>19</v>
      </c>
      <c r="G20" s="119" t="s">
        <v>20</v>
      </c>
    </row>
    <row r="21" spans="2:7" ht="12.75" customHeight="1" x14ac:dyDescent="0.25">
      <c r="B21" s="34" t="s">
        <v>85</v>
      </c>
      <c r="C21" s="35" t="s">
        <v>21</v>
      </c>
      <c r="D21" s="35">
        <v>1</v>
      </c>
      <c r="E21" s="35" t="s">
        <v>86</v>
      </c>
      <c r="F21" s="36">
        <v>15000</v>
      </c>
      <c r="G21" s="120">
        <f>F21*D21</f>
        <v>15000</v>
      </c>
    </row>
    <row r="22" spans="2:7" ht="12.75" customHeight="1" x14ac:dyDescent="0.25">
      <c r="B22" s="34" t="s">
        <v>87</v>
      </c>
      <c r="C22" s="35" t="s">
        <v>21</v>
      </c>
      <c r="D22" s="35">
        <v>1</v>
      </c>
      <c r="E22" s="35" t="s">
        <v>88</v>
      </c>
      <c r="F22" s="36">
        <v>15000</v>
      </c>
      <c r="G22" s="120">
        <f t="shared" ref="G22:G27" si="0">F22*D22</f>
        <v>15000</v>
      </c>
    </row>
    <row r="23" spans="2:7" ht="12.75" customHeight="1" x14ac:dyDescent="0.25">
      <c r="B23" s="34" t="s">
        <v>89</v>
      </c>
      <c r="C23" s="35" t="s">
        <v>21</v>
      </c>
      <c r="D23" s="35">
        <v>0.5</v>
      </c>
      <c r="E23" s="35" t="s">
        <v>88</v>
      </c>
      <c r="F23" s="36">
        <v>15000</v>
      </c>
      <c r="G23" s="120">
        <f t="shared" si="0"/>
        <v>7500</v>
      </c>
    </row>
    <row r="24" spans="2:7" ht="12.75" customHeight="1" x14ac:dyDescent="0.25">
      <c r="B24" s="34" t="s">
        <v>90</v>
      </c>
      <c r="C24" s="35" t="s">
        <v>21</v>
      </c>
      <c r="D24" s="35">
        <v>1</v>
      </c>
      <c r="E24" s="35" t="s">
        <v>91</v>
      </c>
      <c r="F24" s="36">
        <v>15000</v>
      </c>
      <c r="G24" s="120">
        <f t="shared" si="0"/>
        <v>15000</v>
      </c>
    </row>
    <row r="25" spans="2:7" ht="12.75" customHeight="1" x14ac:dyDescent="0.25">
      <c r="B25" s="34" t="s">
        <v>92</v>
      </c>
      <c r="C25" s="35" t="s">
        <v>21</v>
      </c>
      <c r="D25" s="35">
        <v>0.5</v>
      </c>
      <c r="E25" s="35" t="s">
        <v>93</v>
      </c>
      <c r="F25" s="36">
        <v>15000</v>
      </c>
      <c r="G25" s="120">
        <f t="shared" si="0"/>
        <v>7500</v>
      </c>
    </row>
    <row r="26" spans="2:7" ht="12.75" customHeight="1" x14ac:dyDescent="0.25">
      <c r="B26" s="34" t="s">
        <v>94</v>
      </c>
      <c r="C26" s="35" t="s">
        <v>21</v>
      </c>
      <c r="D26" s="35">
        <v>0.5</v>
      </c>
      <c r="E26" s="35" t="s">
        <v>93</v>
      </c>
      <c r="F26" s="36">
        <v>15000</v>
      </c>
      <c r="G26" s="120">
        <f t="shared" si="0"/>
        <v>7500</v>
      </c>
    </row>
    <row r="27" spans="2:7" ht="12.75" customHeight="1" x14ac:dyDescent="0.25">
      <c r="B27" s="34" t="s">
        <v>84</v>
      </c>
      <c r="C27" s="35" t="s">
        <v>21</v>
      </c>
      <c r="D27" s="35">
        <v>0.5</v>
      </c>
      <c r="E27" s="35" t="s">
        <v>95</v>
      </c>
      <c r="F27" s="36">
        <v>15000</v>
      </c>
      <c r="G27" s="120">
        <f t="shared" si="0"/>
        <v>7500</v>
      </c>
    </row>
    <row r="28" spans="2:7" ht="12.75" customHeight="1" x14ac:dyDescent="0.25">
      <c r="B28" s="17" t="s">
        <v>22</v>
      </c>
      <c r="C28" s="18"/>
      <c r="D28" s="18"/>
      <c r="E28" s="18"/>
      <c r="F28" s="19"/>
      <c r="G28" s="20">
        <f>SUM(G21:G27)</f>
        <v>75000</v>
      </c>
    </row>
    <row r="29" spans="2:7" ht="12" customHeight="1" x14ac:dyDescent="0.25">
      <c r="B29" s="116"/>
      <c r="C29" s="117"/>
      <c r="D29" s="117"/>
      <c r="E29" s="117"/>
      <c r="F29" s="118"/>
      <c r="G29" s="118"/>
    </row>
    <row r="30" spans="2:7" ht="12" customHeight="1" x14ac:dyDescent="0.25">
      <c r="B30" s="37" t="s">
        <v>23</v>
      </c>
      <c r="C30" s="38"/>
      <c r="D30" s="39"/>
      <c r="E30" s="39"/>
      <c r="F30" s="40"/>
      <c r="G30" s="40"/>
    </row>
    <row r="31" spans="2:7" ht="24" customHeight="1" x14ac:dyDescent="0.25">
      <c r="B31" s="121" t="s">
        <v>15</v>
      </c>
      <c r="C31" s="122" t="s">
        <v>16</v>
      </c>
      <c r="D31" s="122" t="s">
        <v>17</v>
      </c>
      <c r="E31" s="121" t="s">
        <v>18</v>
      </c>
      <c r="F31" s="122" t="s">
        <v>19</v>
      </c>
      <c r="G31" s="121" t="s">
        <v>20</v>
      </c>
    </row>
    <row r="32" spans="2:7" ht="12" customHeight="1" x14ac:dyDescent="0.25">
      <c r="B32" s="126"/>
      <c r="C32" s="127" t="s">
        <v>60</v>
      </c>
      <c r="D32" s="127">
        <v>0</v>
      </c>
      <c r="E32" s="127"/>
      <c r="F32" s="126">
        <v>0</v>
      </c>
      <c r="G32" s="126">
        <v>0</v>
      </c>
    </row>
    <row r="33" spans="2:11" ht="12" customHeight="1" x14ac:dyDescent="0.25">
      <c r="B33" s="123" t="s">
        <v>24</v>
      </c>
      <c r="C33" s="124"/>
      <c r="D33" s="124"/>
      <c r="E33" s="124"/>
      <c r="F33" s="125"/>
      <c r="G33" s="125">
        <v>0</v>
      </c>
    </row>
    <row r="34" spans="2:11" ht="12" customHeight="1" x14ac:dyDescent="0.25">
      <c r="B34" s="41"/>
      <c r="C34" s="42"/>
      <c r="D34" s="42"/>
      <c r="E34" s="42"/>
      <c r="F34" s="43"/>
      <c r="G34" s="43"/>
    </row>
    <row r="35" spans="2:11" ht="12" customHeight="1" x14ac:dyDescent="0.25">
      <c r="B35" s="37" t="s">
        <v>25</v>
      </c>
      <c r="C35" s="38"/>
      <c r="D35" s="39"/>
      <c r="E35" s="39"/>
      <c r="F35" s="40"/>
      <c r="G35" s="40"/>
    </row>
    <row r="36" spans="2:11" ht="24" customHeight="1" x14ac:dyDescent="0.25">
      <c r="B36" s="44" t="s">
        <v>15</v>
      </c>
      <c r="C36" s="44" t="s">
        <v>16</v>
      </c>
      <c r="D36" s="44" t="s">
        <v>17</v>
      </c>
      <c r="E36" s="44" t="s">
        <v>18</v>
      </c>
      <c r="F36" s="45" t="s">
        <v>19</v>
      </c>
      <c r="G36" s="44" t="s">
        <v>20</v>
      </c>
    </row>
    <row r="37" spans="2:11" ht="12.75" customHeight="1" x14ac:dyDescent="0.25">
      <c r="B37" s="46" t="s">
        <v>81</v>
      </c>
      <c r="C37" s="47" t="s">
        <v>67</v>
      </c>
      <c r="D37" s="47">
        <v>1</v>
      </c>
      <c r="E37" s="47" t="s">
        <v>82</v>
      </c>
      <c r="F37" s="48">
        <v>60000</v>
      </c>
      <c r="G37" s="1">
        <f>(D37*F37)*(1.19)</f>
        <v>71400</v>
      </c>
    </row>
    <row r="38" spans="2:11" ht="12.75" customHeight="1" x14ac:dyDescent="0.25">
      <c r="B38" s="46" t="s">
        <v>68</v>
      </c>
      <c r="C38" s="47" t="s">
        <v>67</v>
      </c>
      <c r="D38" s="47">
        <v>2</v>
      </c>
      <c r="E38" s="47" t="s">
        <v>82</v>
      </c>
      <c r="F38" s="48">
        <v>30000</v>
      </c>
      <c r="G38" s="1">
        <f>(D38*F38)*(1.19)</f>
        <v>71400</v>
      </c>
    </row>
    <row r="39" spans="2:11" ht="12.75" customHeight="1" x14ac:dyDescent="0.25">
      <c r="B39" s="46" t="s">
        <v>69</v>
      </c>
      <c r="C39" s="47" t="s">
        <v>67</v>
      </c>
      <c r="D39" s="47">
        <v>1</v>
      </c>
      <c r="E39" s="47" t="s">
        <v>82</v>
      </c>
      <c r="F39" s="48">
        <v>30000</v>
      </c>
      <c r="G39" s="1">
        <f>(D39*F39)*(1.19)</f>
        <v>35700</v>
      </c>
    </row>
    <row r="40" spans="2:11" ht="12.75" customHeight="1" x14ac:dyDescent="0.25">
      <c r="B40" s="46" t="s">
        <v>70</v>
      </c>
      <c r="C40" s="47" t="s">
        <v>67</v>
      </c>
      <c r="D40" s="47">
        <v>1</v>
      </c>
      <c r="E40" s="47" t="s">
        <v>79</v>
      </c>
      <c r="F40" s="48">
        <v>40000</v>
      </c>
      <c r="G40" s="1">
        <f>(D40*F40)*(1.19)</f>
        <v>47600</v>
      </c>
    </row>
    <row r="41" spans="2:11" ht="12.75" customHeight="1" x14ac:dyDescent="0.25">
      <c r="B41" s="46" t="s">
        <v>83</v>
      </c>
      <c r="C41" s="47" t="s">
        <v>67</v>
      </c>
      <c r="D41" s="47">
        <v>1</v>
      </c>
      <c r="E41" s="47" t="s">
        <v>82</v>
      </c>
      <c r="F41" s="48">
        <v>15000</v>
      </c>
      <c r="G41" s="1">
        <f>(D41*F41)*(1.19)</f>
        <v>17850</v>
      </c>
    </row>
    <row r="42" spans="2:11" ht="12.75" customHeight="1" x14ac:dyDescent="0.25">
      <c r="B42" s="46" t="s">
        <v>84</v>
      </c>
      <c r="C42" s="47" t="s">
        <v>67</v>
      </c>
      <c r="D42" s="47">
        <v>2</v>
      </c>
      <c r="E42" s="47" t="s">
        <v>78</v>
      </c>
      <c r="F42" s="48">
        <v>60000</v>
      </c>
      <c r="G42" s="1">
        <f t="shared" ref="G42" si="1">(D42*F42)</f>
        <v>120000</v>
      </c>
    </row>
    <row r="43" spans="2:11" ht="12.75" customHeight="1" x14ac:dyDescent="0.25">
      <c r="B43" s="2" t="s">
        <v>26</v>
      </c>
      <c r="C43" s="3"/>
      <c r="D43" s="3"/>
      <c r="E43" s="3"/>
      <c r="F43" s="4"/>
      <c r="G43" s="5">
        <f>SUM(G37:G42)</f>
        <v>363950</v>
      </c>
    </row>
    <row r="44" spans="2:11" ht="12" customHeight="1" x14ac:dyDescent="0.25">
      <c r="B44" s="41"/>
      <c r="C44" s="42"/>
      <c r="D44" s="42"/>
      <c r="E44" s="42"/>
      <c r="F44" s="43"/>
      <c r="G44" s="43"/>
    </row>
    <row r="45" spans="2:11" ht="12" customHeight="1" x14ac:dyDescent="0.25">
      <c r="B45" s="37" t="s">
        <v>27</v>
      </c>
      <c r="C45" s="38"/>
      <c r="D45" s="39"/>
      <c r="E45" s="39"/>
      <c r="F45" s="40"/>
      <c r="G45" s="40"/>
    </row>
    <row r="46" spans="2:11" ht="24" customHeight="1" x14ac:dyDescent="0.25">
      <c r="B46" s="45" t="s">
        <v>28</v>
      </c>
      <c r="C46" s="45" t="s">
        <v>29</v>
      </c>
      <c r="D46" s="45" t="s">
        <v>30</v>
      </c>
      <c r="E46" s="45" t="s">
        <v>18</v>
      </c>
      <c r="F46" s="45" t="s">
        <v>19</v>
      </c>
      <c r="G46" s="45" t="s">
        <v>20</v>
      </c>
      <c r="K46" s="49"/>
    </row>
    <row r="47" spans="2:11" ht="12.75" customHeight="1" x14ac:dyDescent="0.25">
      <c r="B47" s="6" t="s">
        <v>31</v>
      </c>
      <c r="C47" s="7"/>
      <c r="D47" s="7"/>
      <c r="E47" s="7"/>
      <c r="F47" s="7"/>
      <c r="G47" s="7"/>
      <c r="K47" s="49"/>
    </row>
    <row r="48" spans="2:11" ht="12.75" customHeight="1" x14ac:dyDescent="0.25">
      <c r="B48" s="15" t="s">
        <v>96</v>
      </c>
      <c r="C48" s="8" t="s">
        <v>33</v>
      </c>
      <c r="D48" s="13">
        <v>180</v>
      </c>
      <c r="E48" s="13" t="s">
        <v>79</v>
      </c>
      <c r="F48" s="9">
        <v>800</v>
      </c>
      <c r="G48" s="9">
        <f>(D48*F48)*(1.19)</f>
        <v>171360</v>
      </c>
    </row>
    <row r="49" spans="2:7" ht="12.75" customHeight="1" x14ac:dyDescent="0.25">
      <c r="B49" s="10" t="s">
        <v>32</v>
      </c>
      <c r="C49" s="11"/>
      <c r="D49" s="11"/>
      <c r="E49" s="13"/>
      <c r="F49" s="9"/>
      <c r="G49" s="9"/>
    </row>
    <row r="50" spans="2:7" ht="12.75" customHeight="1" x14ac:dyDescent="0.25">
      <c r="B50" s="15" t="s">
        <v>73</v>
      </c>
      <c r="C50" s="8" t="s">
        <v>33</v>
      </c>
      <c r="D50" s="13">
        <v>250</v>
      </c>
      <c r="E50" s="13" t="s">
        <v>97</v>
      </c>
      <c r="F50" s="9">
        <v>1464</v>
      </c>
      <c r="G50" s="9">
        <f>(D50*F50)*(1.19)</f>
        <v>435540</v>
      </c>
    </row>
    <row r="51" spans="2:7" ht="12.75" customHeight="1" x14ac:dyDescent="0.25">
      <c r="B51" s="15" t="s">
        <v>98</v>
      </c>
      <c r="C51" s="8" t="s">
        <v>33</v>
      </c>
      <c r="D51" s="13">
        <v>250</v>
      </c>
      <c r="E51" s="13" t="s">
        <v>80</v>
      </c>
      <c r="F51" s="9">
        <v>1100</v>
      </c>
      <c r="G51" s="9">
        <f>(D51*F51)*(1.19)</f>
        <v>327250</v>
      </c>
    </row>
    <row r="52" spans="2:7" ht="12.75" customHeight="1" x14ac:dyDescent="0.25">
      <c r="B52" s="10" t="s">
        <v>34</v>
      </c>
      <c r="C52" s="11"/>
      <c r="D52" s="11"/>
      <c r="E52" s="13"/>
      <c r="F52" s="9"/>
      <c r="G52" s="9"/>
    </row>
    <row r="53" spans="2:7" ht="12.75" customHeight="1" x14ac:dyDescent="0.25">
      <c r="B53" s="15" t="s">
        <v>99</v>
      </c>
      <c r="C53" s="8" t="s">
        <v>71</v>
      </c>
      <c r="D53" s="13">
        <v>2</v>
      </c>
      <c r="E53" s="13" t="s">
        <v>82</v>
      </c>
      <c r="F53" s="9">
        <v>13000</v>
      </c>
      <c r="G53" s="9">
        <f>(D53*F53)*(1.19)</f>
        <v>30940</v>
      </c>
    </row>
    <row r="54" spans="2:7" ht="12.75" customHeight="1" x14ac:dyDescent="0.25">
      <c r="B54" s="15" t="s">
        <v>100</v>
      </c>
      <c r="C54" s="8" t="s">
        <v>71</v>
      </c>
      <c r="D54" s="13">
        <v>1</v>
      </c>
      <c r="E54" s="13" t="s">
        <v>72</v>
      </c>
      <c r="F54" s="9">
        <v>25400</v>
      </c>
      <c r="G54" s="9">
        <f>(D54*F54)</f>
        <v>25400</v>
      </c>
    </row>
    <row r="55" spans="2:7" ht="12.75" customHeight="1" x14ac:dyDescent="0.25">
      <c r="B55" s="10" t="s">
        <v>74</v>
      </c>
      <c r="C55" s="11"/>
      <c r="D55" s="11"/>
      <c r="E55" s="11"/>
      <c r="F55" s="9"/>
      <c r="G55" s="9"/>
    </row>
    <row r="56" spans="2:7" ht="12.75" customHeight="1" x14ac:dyDescent="0.25">
      <c r="B56" s="15" t="s">
        <v>103</v>
      </c>
      <c r="C56" s="8" t="s">
        <v>101</v>
      </c>
      <c r="D56" s="13">
        <v>1</v>
      </c>
      <c r="E56" s="13" t="s">
        <v>102</v>
      </c>
      <c r="F56" s="9">
        <v>12300</v>
      </c>
      <c r="G56" s="12">
        <f>(D56*F56)*(1.19)</f>
        <v>14637</v>
      </c>
    </row>
    <row r="57" spans="2:7" ht="13.5" customHeight="1" x14ac:dyDescent="0.25">
      <c r="B57" s="2" t="s">
        <v>35</v>
      </c>
      <c r="C57" s="3"/>
      <c r="D57" s="3"/>
      <c r="E57" s="3"/>
      <c r="F57" s="4"/>
      <c r="G57" s="5">
        <f>SUM(G47:G56)</f>
        <v>1005127</v>
      </c>
    </row>
    <row r="58" spans="2:7" ht="12" customHeight="1" x14ac:dyDescent="0.25">
      <c r="B58" s="55"/>
      <c r="C58" s="42"/>
      <c r="D58" s="42"/>
      <c r="E58" s="50"/>
      <c r="F58" s="43"/>
      <c r="G58" s="43"/>
    </row>
    <row r="59" spans="2:7" ht="12" customHeight="1" x14ac:dyDescent="0.25">
      <c r="B59" s="132" t="s">
        <v>36</v>
      </c>
      <c r="C59" s="130"/>
      <c r="D59" s="39"/>
      <c r="E59" s="39"/>
      <c r="F59" s="40"/>
      <c r="G59" s="40"/>
    </row>
    <row r="60" spans="2:7" ht="24" customHeight="1" x14ac:dyDescent="0.25">
      <c r="B60" s="131" t="s">
        <v>37</v>
      </c>
      <c r="C60" s="45" t="s">
        <v>29</v>
      </c>
      <c r="D60" s="45" t="s">
        <v>30</v>
      </c>
      <c r="E60" s="44" t="s">
        <v>18</v>
      </c>
      <c r="F60" s="45" t="s">
        <v>19</v>
      </c>
      <c r="G60" s="44" t="s">
        <v>20</v>
      </c>
    </row>
    <row r="61" spans="2:7" ht="12.75" customHeight="1" x14ac:dyDescent="0.25">
      <c r="B61" s="14" t="s">
        <v>75</v>
      </c>
      <c r="C61" s="128" t="s">
        <v>75</v>
      </c>
      <c r="D61" s="128" t="s">
        <v>107</v>
      </c>
      <c r="E61" s="128" t="s">
        <v>75</v>
      </c>
      <c r="F61" s="129" t="s">
        <v>107</v>
      </c>
      <c r="G61" s="9">
        <v>0</v>
      </c>
    </row>
    <row r="62" spans="2:7" ht="13.5" customHeight="1" x14ac:dyDescent="0.25">
      <c r="B62" s="51" t="s">
        <v>38</v>
      </c>
      <c r="C62" s="52"/>
      <c r="D62" s="52"/>
      <c r="E62" s="52"/>
      <c r="F62" s="53"/>
      <c r="G62" s="54">
        <f>SUM(G61)</f>
        <v>0</v>
      </c>
    </row>
    <row r="63" spans="2:7" ht="12" customHeight="1" x14ac:dyDescent="0.25">
      <c r="B63" s="55"/>
      <c r="C63" s="55"/>
      <c r="D63" s="55"/>
      <c r="E63" s="55"/>
      <c r="F63" s="56"/>
      <c r="G63" s="56"/>
    </row>
    <row r="64" spans="2:7" ht="12" customHeight="1" x14ac:dyDescent="0.25">
      <c r="B64" s="132" t="s">
        <v>39</v>
      </c>
      <c r="C64" s="133"/>
      <c r="D64" s="133"/>
      <c r="E64" s="133"/>
      <c r="F64" s="133"/>
      <c r="G64" s="134">
        <f>G28+G43+G57+G62</f>
        <v>1444077</v>
      </c>
    </row>
    <row r="65" spans="2:7" ht="12" customHeight="1" x14ac:dyDescent="0.25">
      <c r="B65" s="135" t="s">
        <v>40</v>
      </c>
      <c r="C65" s="136"/>
      <c r="D65" s="136"/>
      <c r="E65" s="136"/>
      <c r="F65" s="136"/>
      <c r="G65" s="137">
        <f>G64*0.05</f>
        <v>72203.850000000006</v>
      </c>
    </row>
    <row r="66" spans="2:7" ht="12" customHeight="1" x14ac:dyDescent="0.25">
      <c r="B66" s="132" t="s">
        <v>41</v>
      </c>
      <c r="C66" s="133"/>
      <c r="D66" s="133"/>
      <c r="E66" s="133"/>
      <c r="F66" s="133"/>
      <c r="G66" s="134">
        <f>G65+G64</f>
        <v>1516280.85</v>
      </c>
    </row>
    <row r="67" spans="2:7" ht="12" customHeight="1" x14ac:dyDescent="0.25">
      <c r="B67" s="135" t="s">
        <v>42</v>
      </c>
      <c r="C67" s="136"/>
      <c r="D67" s="136"/>
      <c r="E67" s="136"/>
      <c r="F67" s="136"/>
      <c r="G67" s="137">
        <f>G12</f>
        <v>1650000</v>
      </c>
    </row>
    <row r="68" spans="2:7" ht="12" customHeight="1" x14ac:dyDescent="0.25">
      <c r="B68" s="132" t="s">
        <v>43</v>
      </c>
      <c r="C68" s="133"/>
      <c r="D68" s="133"/>
      <c r="E68" s="133"/>
      <c r="F68" s="133"/>
      <c r="G68" s="138">
        <f>G67-G66</f>
        <v>133719.14999999991</v>
      </c>
    </row>
    <row r="69" spans="2:7" ht="12" customHeight="1" x14ac:dyDescent="0.25">
      <c r="B69" s="57" t="s">
        <v>105</v>
      </c>
      <c r="C69" s="58"/>
      <c r="D69" s="58"/>
      <c r="E69" s="58"/>
      <c r="F69" s="58"/>
      <c r="G69" s="59"/>
    </row>
    <row r="70" spans="2:7" ht="12.75" customHeight="1" thickBot="1" x14ac:dyDescent="0.3">
      <c r="B70" s="60"/>
      <c r="C70" s="58"/>
      <c r="D70" s="58"/>
      <c r="E70" s="58"/>
      <c r="F70" s="58"/>
      <c r="G70" s="59"/>
    </row>
    <row r="71" spans="2:7" ht="12" customHeight="1" x14ac:dyDescent="0.25">
      <c r="B71" s="61" t="s">
        <v>106</v>
      </c>
      <c r="C71" s="62"/>
      <c r="D71" s="62"/>
      <c r="E71" s="62"/>
      <c r="F71" s="63"/>
      <c r="G71" s="59"/>
    </row>
    <row r="72" spans="2:7" ht="12" customHeight="1" x14ac:dyDescent="0.25">
      <c r="B72" s="64" t="s">
        <v>44</v>
      </c>
      <c r="C72" s="16"/>
      <c r="D72" s="16"/>
      <c r="E72" s="16"/>
      <c r="F72" s="65"/>
      <c r="G72" s="59"/>
    </row>
    <row r="73" spans="2:7" ht="12" customHeight="1" x14ac:dyDescent="0.25">
      <c r="B73" s="64" t="s">
        <v>45</v>
      </c>
      <c r="C73" s="16"/>
      <c r="D73" s="16"/>
      <c r="E73" s="16"/>
      <c r="F73" s="65"/>
      <c r="G73" s="59"/>
    </row>
    <row r="74" spans="2:7" ht="12" customHeight="1" x14ac:dyDescent="0.25">
      <c r="B74" s="64" t="s">
        <v>46</v>
      </c>
      <c r="C74" s="16"/>
      <c r="D74" s="16"/>
      <c r="E74" s="16"/>
      <c r="F74" s="65"/>
      <c r="G74" s="59"/>
    </row>
    <row r="75" spans="2:7" ht="12" customHeight="1" x14ac:dyDescent="0.25">
      <c r="B75" s="64" t="s">
        <v>47</v>
      </c>
      <c r="C75" s="16"/>
      <c r="D75" s="16"/>
      <c r="E75" s="16"/>
      <c r="F75" s="65"/>
      <c r="G75" s="59"/>
    </row>
    <row r="76" spans="2:7" ht="12" customHeight="1" x14ac:dyDescent="0.25">
      <c r="B76" s="64" t="s">
        <v>48</v>
      </c>
      <c r="C76" s="16"/>
      <c r="D76" s="16"/>
      <c r="E76" s="16"/>
      <c r="F76" s="65"/>
      <c r="G76" s="59"/>
    </row>
    <row r="77" spans="2:7" ht="12.75" customHeight="1" thickBot="1" x14ac:dyDescent="0.3">
      <c r="B77" s="66" t="s">
        <v>49</v>
      </c>
      <c r="C77" s="67"/>
      <c r="D77" s="67"/>
      <c r="E77" s="67"/>
      <c r="F77" s="68"/>
      <c r="G77" s="59"/>
    </row>
    <row r="78" spans="2:7" ht="12.75" customHeight="1" x14ac:dyDescent="0.25">
      <c r="B78" s="60"/>
      <c r="C78" s="16"/>
      <c r="D78" s="16"/>
      <c r="E78" s="16"/>
      <c r="F78" s="16"/>
      <c r="G78" s="59"/>
    </row>
    <row r="79" spans="2:7" ht="15" customHeight="1" thickBot="1" x14ac:dyDescent="0.3">
      <c r="B79" s="139" t="s">
        <v>50</v>
      </c>
      <c r="C79" s="140"/>
      <c r="D79" s="69"/>
      <c r="E79" s="70"/>
      <c r="F79" s="70"/>
      <c r="G79" s="59"/>
    </row>
    <row r="80" spans="2:7" ht="12" customHeight="1" x14ac:dyDescent="0.25">
      <c r="B80" s="71" t="s">
        <v>37</v>
      </c>
      <c r="C80" s="72" t="s">
        <v>51</v>
      </c>
      <c r="D80" s="73" t="s">
        <v>52</v>
      </c>
      <c r="E80" s="70"/>
      <c r="F80" s="70"/>
      <c r="G80" s="59"/>
    </row>
    <row r="81" spans="2:7" ht="12" customHeight="1" x14ac:dyDescent="0.25">
      <c r="B81" s="74" t="s">
        <v>53</v>
      </c>
      <c r="C81" s="75">
        <f>G28</f>
        <v>75000</v>
      </c>
      <c r="D81" s="76">
        <f>(C81/C87)</f>
        <v>4.9463132110387067E-2</v>
      </c>
      <c r="E81" s="70"/>
      <c r="F81" s="70"/>
      <c r="G81" s="59"/>
    </row>
    <row r="82" spans="2:7" ht="12" customHeight="1" x14ac:dyDescent="0.25">
      <c r="B82" s="74" t="s">
        <v>54</v>
      </c>
      <c r="C82" s="77">
        <v>0</v>
      </c>
      <c r="D82" s="76">
        <v>0</v>
      </c>
      <c r="E82" s="70"/>
      <c r="F82" s="70"/>
      <c r="G82" s="59"/>
    </row>
    <row r="83" spans="2:7" ht="12" customHeight="1" x14ac:dyDescent="0.25">
      <c r="B83" s="74" t="s">
        <v>55</v>
      </c>
      <c r="C83" s="75">
        <f>G43</f>
        <v>363950</v>
      </c>
      <c r="D83" s="76">
        <f>(C83/C87)</f>
        <v>0.24002809242100498</v>
      </c>
      <c r="E83" s="70"/>
      <c r="F83" s="70"/>
      <c r="G83" s="59"/>
    </row>
    <row r="84" spans="2:7" ht="12" customHeight="1" x14ac:dyDescent="0.25">
      <c r="B84" s="74" t="s">
        <v>28</v>
      </c>
      <c r="C84" s="75">
        <f>G57</f>
        <v>1005127</v>
      </c>
      <c r="D84" s="76">
        <f>(C84/C87)</f>
        <v>0.66288972784956024</v>
      </c>
      <c r="E84" s="70"/>
      <c r="F84" s="70"/>
      <c r="G84" s="59"/>
    </row>
    <row r="85" spans="2:7" ht="12" customHeight="1" x14ac:dyDescent="0.25">
      <c r="B85" s="74" t="s">
        <v>56</v>
      </c>
      <c r="C85" s="78">
        <v>0</v>
      </c>
      <c r="D85" s="76">
        <f>(C85/C87)</f>
        <v>0</v>
      </c>
      <c r="E85" s="79"/>
      <c r="F85" s="79"/>
      <c r="G85" s="59"/>
    </row>
    <row r="86" spans="2:7" ht="12" customHeight="1" x14ac:dyDescent="0.25">
      <c r="B86" s="74" t="s">
        <v>57</v>
      </c>
      <c r="C86" s="78">
        <f>G65</f>
        <v>72203.850000000006</v>
      </c>
      <c r="D86" s="76">
        <f>(C86/C87)</f>
        <v>4.7619047619047623E-2</v>
      </c>
      <c r="E86" s="79"/>
      <c r="F86" s="79"/>
      <c r="G86" s="59"/>
    </row>
    <row r="87" spans="2:7" ht="12.75" customHeight="1" thickBot="1" x14ac:dyDescent="0.3">
      <c r="B87" s="80" t="s">
        <v>58</v>
      </c>
      <c r="C87" s="81">
        <f>SUM(C81:C86)</f>
        <v>1516280.85</v>
      </c>
      <c r="D87" s="82">
        <f>SUM(D81:D86)</f>
        <v>1</v>
      </c>
      <c r="E87" s="79"/>
      <c r="F87" s="79"/>
      <c r="G87" s="59"/>
    </row>
    <row r="88" spans="2:7" ht="12" customHeight="1" x14ac:dyDescent="0.25">
      <c r="B88" s="60"/>
      <c r="C88" s="58"/>
      <c r="D88" s="58"/>
      <c r="E88" s="58"/>
      <c r="F88" s="58"/>
      <c r="G88" s="59"/>
    </row>
    <row r="89" spans="2:7" ht="12.75" customHeight="1" x14ac:dyDescent="0.25">
      <c r="B89" s="22"/>
      <c r="C89" s="58"/>
      <c r="D89" s="58"/>
      <c r="E89" s="58"/>
      <c r="F89" s="58"/>
      <c r="G89" s="59"/>
    </row>
    <row r="90" spans="2:7" ht="12" customHeight="1" thickBot="1" x14ac:dyDescent="0.3">
      <c r="B90" s="83"/>
      <c r="C90" s="84" t="s">
        <v>111</v>
      </c>
      <c r="D90" s="85"/>
      <c r="E90" s="86"/>
      <c r="F90" s="87"/>
      <c r="G90" s="59"/>
    </row>
    <row r="91" spans="2:7" ht="12" customHeight="1" x14ac:dyDescent="0.25">
      <c r="B91" s="88" t="s">
        <v>108</v>
      </c>
      <c r="C91" s="89">
        <v>5000</v>
      </c>
      <c r="D91" s="89">
        <v>5500</v>
      </c>
      <c r="E91" s="90">
        <v>6000</v>
      </c>
      <c r="F91" s="91"/>
      <c r="G91" s="92"/>
    </row>
    <row r="92" spans="2:7" ht="12.75" customHeight="1" thickBot="1" x14ac:dyDescent="0.3">
      <c r="B92" s="80" t="s">
        <v>109</v>
      </c>
      <c r="C92" s="81">
        <f>(G66/C91)</f>
        <v>303.25617</v>
      </c>
      <c r="D92" s="81">
        <f>(G66/D91)</f>
        <v>275.68742727272729</v>
      </c>
      <c r="E92" s="93">
        <f>(G66/E91)</f>
        <v>252.71347500000002</v>
      </c>
      <c r="F92" s="91"/>
      <c r="G92" s="92"/>
    </row>
    <row r="93" spans="2:7" ht="15.6" customHeight="1" x14ac:dyDescent="0.25">
      <c r="B93" s="57" t="s">
        <v>59</v>
      </c>
      <c r="C93" s="16"/>
      <c r="D93" s="16"/>
      <c r="E93" s="16"/>
      <c r="F93" s="16"/>
      <c r="G93" s="1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</vt:lpstr>
      <vt:lpstr>Trigo!Área_de_impresión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2023-03-03T10:32:45Z</cp:lastPrinted>
  <dcterms:created xsi:type="dcterms:W3CDTF">2020-11-27T12:49:26Z</dcterms:created>
  <dcterms:modified xsi:type="dcterms:W3CDTF">2023-03-03T10:32:47Z</dcterms:modified>
</cp:coreProperties>
</file>