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\Fichas Cutivos Area Toltén 2023-2024\"/>
    </mc:Choice>
  </mc:AlternateContent>
  <bookViews>
    <workbookView xWindow="0" yWindow="0" windowWidth="21225" windowHeight="8400"/>
  </bookViews>
  <sheets>
    <sheet name="trigo invier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55" i="1" l="1"/>
  <c r="G48" i="1"/>
  <c r="G49" i="1"/>
  <c r="G51" i="1"/>
  <c r="G52" i="1"/>
  <c r="G65" i="1"/>
  <c r="G33" i="1"/>
  <c r="G40" i="1"/>
  <c r="G41" i="1"/>
  <c r="D66" i="1" l="1"/>
  <c r="G12" i="1"/>
  <c r="G64" i="1" l="1"/>
  <c r="G66" i="1" l="1"/>
  <c r="G67" i="1" s="1"/>
  <c r="G56" i="1" l="1"/>
  <c r="G21" i="1"/>
  <c r="C90" i="1" l="1"/>
  <c r="G47" i="1"/>
  <c r="G57" i="1"/>
  <c r="G59" i="1"/>
  <c r="G58" i="1"/>
  <c r="G54" i="1"/>
  <c r="G53" i="1" l="1"/>
  <c r="C87" i="1" l="1"/>
  <c r="G60" i="1" l="1"/>
  <c r="G42" i="1"/>
  <c r="G39" i="1"/>
  <c r="G38" i="1"/>
  <c r="G37" i="1"/>
  <c r="G36" i="1"/>
  <c r="G35" i="1"/>
  <c r="G32" i="1"/>
  <c r="G31" i="1"/>
  <c r="G72" i="1"/>
  <c r="G22" i="1" l="1"/>
  <c r="C86" i="1" s="1"/>
  <c r="G43" i="1"/>
  <c r="C88" i="1" s="1"/>
  <c r="C89" i="1"/>
  <c r="G69" i="1" l="1"/>
  <c r="G70" i="1" s="1"/>
  <c r="G71" i="1" s="1"/>
  <c r="C91" i="1" l="1"/>
  <c r="C92" i="1" s="1"/>
  <c r="D91" i="1" s="1"/>
  <c r="G73" i="1"/>
  <c r="D97" i="1"/>
  <c r="C97" i="1"/>
  <c r="E97" i="1"/>
  <c r="D86" i="1" l="1"/>
  <c r="D90" i="1"/>
  <c r="D88" i="1"/>
  <c r="D89" i="1"/>
  <c r="D92" i="1" l="1"/>
</calcChain>
</file>

<file path=xl/sharedStrings.xml><?xml version="1.0" encoding="utf-8"?>
<sst xmlns="http://schemas.openxmlformats.org/spreadsheetml/2006/main" count="180" uniqueCount="113">
  <si>
    <t>RUBRO O CULTIVO</t>
  </si>
  <si>
    <t>TRIGO INVIERNO</t>
  </si>
  <si>
    <t>RENDIMIENTO (qqm/Há.)</t>
  </si>
  <si>
    <t>VARIEDAD</t>
  </si>
  <si>
    <t>KUMPA</t>
  </si>
  <si>
    <t>FECHA ESTIMADA  PRECIO VENTA</t>
  </si>
  <si>
    <t>Febrero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</si>
  <si>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</si>
  <si>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</si>
  <si>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</si>
  <si>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</si>
  <si>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</si>
  <si>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</si>
  <si>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</si>
  <si>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TOLTEN</t>
  </si>
  <si>
    <t>DESTINO PRODUCCION</t>
  </si>
  <si>
    <t>Molinos</t>
  </si>
  <si>
    <t>COMUNA/LOCALIDAD</t>
  </si>
  <si>
    <t>FECHA DE COSECHA</t>
  </si>
  <si>
    <t>FECHA PRECIO INSUMOS</t>
  </si>
  <si>
    <t>CONTINGENCIA</t>
  </si>
  <si>
    <t>Sequía, helada, viento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</si>
  <si>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</si>
  <si>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</si>
  <si>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</si>
  <si>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</si>
  <si>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</si>
  <si>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</si>
  <si>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</si>
  <si>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</si>
  <si>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</si>
  <si>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</si>
  <si>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Marzo-Junio</t>
  </si>
  <si>
    <t>Subtotal Jornadas Hombre</t>
  </si>
  <si>
    <t>JORNADAS ANIMAL</t>
  </si>
  <si>
    <t>Subtotal Jornadas Animal</t>
  </si>
  <si>
    <t>MAQUINARIA</t>
  </si>
  <si>
    <t>Aplicación Barbecho Químico</t>
  </si>
  <si>
    <t>JM</t>
  </si>
  <si>
    <t>Febrero-Marzo</t>
  </si>
  <si>
    <t>Rastraje (1)</t>
  </si>
  <si>
    <t>Rastraje (2)</t>
  </si>
  <si>
    <t>Vibrocultivador</t>
  </si>
  <si>
    <t xml:space="preserve">Siembra </t>
  </si>
  <si>
    <t>Rodon</t>
  </si>
  <si>
    <t>Aplicación Pre-emergente</t>
  </si>
  <si>
    <t>Agosto-Octubre</t>
  </si>
  <si>
    <t>Aplicación Post-emergente</t>
  </si>
  <si>
    <t>Aplicación Nitrogeno</t>
  </si>
  <si>
    <t>Aplicación Control Hoja Ancha</t>
  </si>
  <si>
    <t>Aplicación Insecticida/Fungicida</t>
  </si>
  <si>
    <t>Octubre-Noviembre</t>
  </si>
  <si>
    <t>Cosecha</t>
  </si>
  <si>
    <t>Enero- Febrero</t>
  </si>
  <si>
    <t>Subtotal Costo Maquinaria</t>
  </si>
  <si>
    <t>INSUMOS</t>
  </si>
  <si>
    <t>Insumos</t>
  </si>
  <si>
    <t>Unidad (Kg/l/u)</t>
  </si>
  <si>
    <t>Cantidad (Kg/l/u)</t>
  </si>
  <si>
    <t>Semilla de Trigo</t>
  </si>
  <si>
    <t>kg</t>
  </si>
  <si>
    <t>Marzo- Junio</t>
  </si>
  <si>
    <t>Real Top</t>
  </si>
  <si>
    <t>l</t>
  </si>
  <si>
    <t>Punto 600 FS</t>
  </si>
  <si>
    <t>Rango Full SL</t>
  </si>
  <si>
    <t>Bacara Forte 360 SC</t>
  </si>
  <si>
    <t>Falcon Gold</t>
  </si>
  <si>
    <t>Mayo-Junio</t>
  </si>
  <si>
    <t>Ajax 50 WP</t>
  </si>
  <si>
    <t>u</t>
  </si>
  <si>
    <t>MCPA 750 SL</t>
  </si>
  <si>
    <t>Engeo 247 ZC</t>
  </si>
  <si>
    <t>Propizol 25 EC</t>
  </si>
  <si>
    <t>Muriato K</t>
  </si>
  <si>
    <t>NPK (mezcla 7-27-11)</t>
  </si>
  <si>
    <t>CAN 27</t>
  </si>
  <si>
    <t>Septiembre-Octubre</t>
  </si>
  <si>
    <t>Subtotal Insumos</t>
  </si>
  <si>
    <t>OTROS</t>
  </si>
  <si>
    <t>Item</t>
  </si>
  <si>
    <t>Análisis de suelo (muestra)</t>
  </si>
  <si>
    <t>Marzo</t>
  </si>
  <si>
    <t>Seguro Agricola</t>
  </si>
  <si>
    <t>Sacos</t>
  </si>
  <si>
    <t>Enero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</si>
  <si>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</si>
  <si>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</si>
  <si>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</si>
  <si>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</si>
  <si>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</si>
  <si>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</si>
  <si>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</si>
  <si>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8"/>
        <color indexed="8"/>
        <rFont val="Calibri"/>
        <family val="2"/>
      </rPr>
      <t>Notas</t>
    </r>
    <r>
      <rPr>
        <b/>
        <sz val="8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</si>
  <si>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</si>
  <si>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</si>
  <si>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</si>
  <si>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</si>
  <si>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</si>
  <si>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</si>
  <si>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</si>
  <si>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</si>
  <si>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</si>
  <si>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</si>
  <si>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</si>
  <si>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</si>
  <si>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</si>
  <si>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</si>
  <si>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</t>
  </si>
  <si>
    <t>ESCENARIOS COSTO UNITARIO  ($/qqm)</t>
  </si>
  <si>
    <t>Rendimiento (qqm/há)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</si>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</sst>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.0_-;\-* #,##0.0_-;_-* &quot;-&quot;??_-;_-@_-"/>
    <numFmt numFmtId="169" formatCode="0.000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Calibri"/>
      <family val="2"/>
    </font>
    <font>
      <b/>
      <u/>
      <sz val="8"/>
      <color indexed="8"/>
      <name val="Calibri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Protection="0"/>
    <xf numFmtId="43" fontId="9" fillId="0" borderId="0" applyFont="0" applyFill="0" applyBorder="0" applyAlignment="0" applyProtection="0"/>
    <xf numFmtId="164" fontId="10" fillId="0" borderId="10" applyFont="0" applyFill="0" applyBorder="0" applyAlignment="0" applyProtection="0"/>
    <xf numFmtId="0" fontId="11" fillId="0" borderId="10"/>
  </cellStyleXfs>
  <cellXfs count="17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8" xfId="0" applyFill="1" applyBorder="1"/>
    <xf numFmtId="0" fontId="5" fillId="6" borderId="10" xfId="0" applyFont="1" applyFill="1" applyBorder="1"/>
    <xf numFmtId="0" fontId="3" fillId="6" borderId="9" xfId="0" applyFont="1" applyFill="1" applyBorder="1" applyAlignment="1">
      <alignment vertical="center"/>
    </xf>
    <xf numFmtId="0" fontId="3" fillId="6" borderId="10" xfId="0" applyFont="1" applyFill="1" applyBorder="1" applyAlignment="1">
      <alignment vertical="center"/>
    </xf>
    <xf numFmtId="166" fontId="1" fillId="2" borderId="10" xfId="0" applyNumberFormat="1" applyFont="1" applyFill="1" applyBorder="1" applyAlignment="1">
      <alignment vertical="center"/>
    </xf>
    <xf numFmtId="166" fontId="7" fillId="2" borderId="10" xfId="0" applyNumberFormat="1" applyFont="1" applyFill="1" applyBorder="1" applyAlignment="1">
      <alignment vertical="center"/>
    </xf>
    <xf numFmtId="0" fontId="5" fillId="2" borderId="10" xfId="0" applyFont="1" applyFill="1" applyBorder="1"/>
    <xf numFmtId="0" fontId="0" fillId="2" borderId="12" xfId="0" applyFill="1" applyBorder="1"/>
    <xf numFmtId="0" fontId="3" fillId="2" borderId="10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49" fontId="4" fillId="7" borderId="24" xfId="0" applyNumberFormat="1" applyFont="1" applyFill="1" applyBorder="1" applyAlignment="1">
      <alignment vertical="center"/>
    </xf>
    <xf numFmtId="167" fontId="4" fillId="7" borderId="25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vertical="center"/>
    </xf>
    <xf numFmtId="0" fontId="4" fillId="6" borderId="10" xfId="0" applyFont="1" applyFill="1" applyBorder="1" applyAlignment="1">
      <alignment vertical="center"/>
    </xf>
    <xf numFmtId="0" fontId="3" fillId="8" borderId="9" xfId="0" applyFont="1" applyFill="1" applyBorder="1" applyAlignment="1">
      <alignment vertical="center"/>
    </xf>
    <xf numFmtId="49" fontId="8" fillId="8" borderId="10" xfId="0" applyNumberFormat="1" applyFont="1" applyFill="1" applyBorder="1" applyAlignment="1">
      <alignment vertical="center"/>
    </xf>
    <xf numFmtId="0" fontId="3" fillId="8" borderId="10" xfId="0" applyFont="1" applyFill="1" applyBorder="1" applyAlignment="1">
      <alignment vertical="center"/>
    </xf>
    <xf numFmtId="0" fontId="3" fillId="8" borderId="38" xfId="0" applyFont="1" applyFill="1" applyBorder="1" applyAlignment="1">
      <alignment vertical="center"/>
    </xf>
    <xf numFmtId="49" fontId="4" fillId="7" borderId="39" xfId="0" applyNumberFormat="1" applyFont="1" applyFill="1" applyBorder="1" applyAlignment="1">
      <alignment vertical="center"/>
    </xf>
    <xf numFmtId="0" fontId="4" fillId="7" borderId="40" xfId="0" applyNumberFormat="1" applyFont="1" applyFill="1" applyBorder="1" applyAlignment="1">
      <alignment vertical="center"/>
    </xf>
    <xf numFmtId="0" fontId="4" fillId="7" borderId="41" xfId="0" applyNumberFormat="1" applyFont="1" applyFill="1" applyBorder="1" applyAlignment="1">
      <alignment vertical="center"/>
    </xf>
    <xf numFmtId="167" fontId="4" fillId="7" borderId="26" xfId="0" applyNumberFormat="1" applyFont="1" applyFill="1" applyBorder="1" applyAlignment="1">
      <alignment vertical="center"/>
    </xf>
    <xf numFmtId="0" fontId="0" fillId="0" borderId="10" xfId="0" applyNumberFormat="1" applyBorder="1"/>
    <xf numFmtId="49" fontId="2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0" fillId="2" borderId="45" xfId="0" applyFill="1" applyBorder="1"/>
    <xf numFmtId="0" fontId="0" fillId="2" borderId="47" xfId="0" applyFill="1" applyBorder="1"/>
    <xf numFmtId="0" fontId="13" fillId="8" borderId="29" xfId="0" applyFont="1" applyFill="1" applyBorder="1"/>
    <xf numFmtId="49" fontId="15" fillId="7" borderId="20" xfId="0" applyNumberFormat="1" applyFont="1" applyFill="1" applyBorder="1" applyAlignment="1">
      <alignment vertical="center"/>
    </xf>
    <xf numFmtId="49" fontId="15" fillId="7" borderId="11" xfId="0" applyNumberFormat="1" applyFont="1" applyFill="1" applyBorder="1" applyAlignment="1">
      <alignment vertical="center"/>
    </xf>
    <xf numFmtId="49" fontId="13" fillId="7" borderId="21" xfId="0" applyNumberFormat="1" applyFont="1" applyFill="1" applyBorder="1"/>
    <xf numFmtId="49" fontId="15" fillId="2" borderId="22" xfId="0" applyNumberFormat="1" applyFont="1" applyFill="1" applyBorder="1" applyAlignment="1">
      <alignment vertical="center"/>
    </xf>
    <xf numFmtId="3" fontId="15" fillId="2" borderId="3" xfId="0" applyNumberFormat="1" applyFont="1" applyFill="1" applyBorder="1" applyAlignment="1">
      <alignment vertical="center"/>
    </xf>
    <xf numFmtId="9" fontId="13" fillId="2" borderId="23" xfId="0" applyNumberFormat="1" applyFont="1" applyFill="1" applyBorder="1"/>
    <xf numFmtId="0" fontId="15" fillId="2" borderId="3" xfId="0" applyNumberFormat="1" applyFont="1" applyFill="1" applyBorder="1" applyAlignment="1">
      <alignment vertical="center"/>
    </xf>
    <xf numFmtId="167" fontId="15" fillId="2" borderId="3" xfId="0" applyNumberFormat="1" applyFont="1" applyFill="1" applyBorder="1" applyAlignment="1">
      <alignment vertical="center"/>
    </xf>
    <xf numFmtId="49" fontId="15" fillId="7" borderId="24" xfId="0" applyNumberFormat="1" applyFont="1" applyFill="1" applyBorder="1" applyAlignment="1">
      <alignment vertical="center"/>
    </xf>
    <xf numFmtId="167" fontId="15" fillId="7" borderId="25" xfId="0" applyNumberFormat="1" applyFont="1" applyFill="1" applyBorder="1" applyAlignment="1">
      <alignment vertical="center"/>
    </xf>
    <xf numFmtId="9" fontId="15" fillId="7" borderId="26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center" wrapText="1"/>
    </xf>
    <xf numFmtId="0" fontId="0" fillId="0" borderId="0" xfId="0" applyNumberFormat="1" applyFill="1"/>
    <xf numFmtId="0" fontId="0" fillId="0" borderId="0" xfId="0" applyFill="1"/>
    <xf numFmtId="0" fontId="9" fillId="0" borderId="0" xfId="0" applyNumberFormat="1" applyFont="1" applyFill="1"/>
    <xf numFmtId="49" fontId="16" fillId="3" borderId="46" xfId="0" applyNumberFormat="1" applyFont="1" applyFill="1" applyBorder="1" applyAlignment="1">
      <alignment vertical="center" wrapText="1"/>
    </xf>
    <xf numFmtId="0" fontId="13" fillId="2" borderId="4" xfId="0" applyFont="1" applyFill="1" applyBorder="1"/>
    <xf numFmtId="3" fontId="17" fillId="0" borderId="42" xfId="0" applyNumberFormat="1" applyFont="1" applyBorder="1" applyAlignment="1">
      <alignment horizontal="left"/>
    </xf>
    <xf numFmtId="0" fontId="17" fillId="0" borderId="42" xfId="0" applyFont="1" applyFill="1" applyBorder="1" applyAlignment="1">
      <alignment horizontal="left"/>
    </xf>
    <xf numFmtId="17" fontId="17" fillId="0" borderId="42" xfId="0" applyNumberFormat="1" applyFont="1" applyBorder="1" applyAlignment="1">
      <alignment horizontal="left"/>
    </xf>
    <xf numFmtId="0" fontId="17" fillId="0" borderId="42" xfId="0" applyFont="1" applyBorder="1" applyAlignment="1">
      <alignment horizontal="left"/>
    </xf>
    <xf numFmtId="3" fontId="17" fillId="9" borderId="42" xfId="0" applyNumberFormat="1" applyFont="1" applyFill="1" applyBorder="1" applyAlignment="1">
      <alignment horizontal="left"/>
    </xf>
    <xf numFmtId="49" fontId="13" fillId="2" borderId="3" xfId="0" applyNumberFormat="1" applyFont="1" applyFill="1" applyBorder="1"/>
    <xf numFmtId="0" fontId="13" fillId="2" borderId="3" xfId="0" applyFont="1" applyFill="1" applyBorder="1"/>
    <xf numFmtId="0" fontId="17" fillId="9" borderId="42" xfId="0" applyFont="1" applyFill="1" applyBorder="1" applyAlignment="1">
      <alignment horizontal="left"/>
    </xf>
    <xf numFmtId="0" fontId="17" fillId="0" borderId="42" xfId="0" applyFont="1" applyFill="1" applyBorder="1" applyAlignment="1">
      <alignment horizontal="left" wrapText="1"/>
    </xf>
    <xf numFmtId="0" fontId="13" fillId="2" borderId="48" xfId="0" applyFont="1" applyFill="1" applyBorder="1" applyAlignment="1">
      <alignment wrapText="1"/>
    </xf>
    <xf numFmtId="14" fontId="13" fillId="2" borderId="5" xfId="0" applyNumberFormat="1" applyFont="1" applyFill="1" applyBorder="1"/>
    <xf numFmtId="0" fontId="13" fillId="2" borderId="2" xfId="0" applyFont="1" applyFill="1" applyBorder="1"/>
    <xf numFmtId="0" fontId="13" fillId="2" borderId="5" xfId="0" applyFont="1" applyFill="1" applyBorder="1"/>
    <xf numFmtId="0" fontId="13" fillId="2" borderId="5" xfId="0" applyFont="1" applyFill="1" applyBorder="1" applyAlignment="1">
      <alignment horizontal="justify" wrapText="1"/>
    </xf>
    <xf numFmtId="0" fontId="13" fillId="2" borderId="6" xfId="0" applyFont="1" applyFill="1" applyBorder="1" applyAlignment="1">
      <alignment horizontal="left"/>
    </xf>
    <xf numFmtId="0" fontId="13" fillId="2" borderId="6" xfId="0" applyFont="1" applyFill="1" applyBorder="1"/>
    <xf numFmtId="0" fontId="13" fillId="2" borderId="2" xfId="0" applyFont="1" applyFill="1" applyBorder="1" applyAlignment="1">
      <alignment vertical="center"/>
    </xf>
    <xf numFmtId="3" fontId="20" fillId="0" borderId="42" xfId="0" applyNumberFormat="1" applyFont="1" applyFill="1" applyBorder="1" applyAlignment="1">
      <alignment horizontal="right"/>
    </xf>
    <xf numFmtId="3" fontId="13" fillId="0" borderId="3" xfId="0" applyNumberFormat="1" applyFont="1" applyFill="1" applyBorder="1" applyAlignment="1">
      <alignment horizontal="right" wrapText="1"/>
    </xf>
    <xf numFmtId="3" fontId="20" fillId="0" borderId="42" xfId="0" applyNumberFormat="1" applyFont="1" applyFill="1" applyBorder="1"/>
    <xf numFmtId="3" fontId="17" fillId="0" borderId="42" xfId="0" applyNumberFormat="1" applyFont="1" applyFill="1" applyBorder="1" applyAlignment="1">
      <alignment horizontal="left"/>
    </xf>
    <xf numFmtId="3" fontId="13" fillId="2" borderId="3" xfId="0" applyNumberFormat="1" applyFont="1" applyFill="1" applyBorder="1" applyAlignment="1">
      <alignment horizontal="right"/>
    </xf>
    <xf numFmtId="3" fontId="13" fillId="0" borderId="43" xfId="3" applyNumberFormat="1" applyFont="1" applyBorder="1" applyAlignment="1">
      <alignment horizontal="left"/>
    </xf>
    <xf numFmtId="3" fontId="13" fillId="0" borderId="43" xfId="3" applyNumberFormat="1" applyFont="1" applyBorder="1" applyAlignment="1">
      <alignment horizontal="center"/>
    </xf>
    <xf numFmtId="3" fontId="13" fillId="0" borderId="43" xfId="3" applyNumberFormat="1" applyFont="1" applyBorder="1" applyAlignment="1">
      <alignment horizontal="right"/>
    </xf>
    <xf numFmtId="3" fontId="13" fillId="2" borderId="44" xfId="0" applyNumberFormat="1" applyFont="1" applyFill="1" applyBorder="1" applyAlignment="1">
      <alignment horizontal="right"/>
    </xf>
    <xf numFmtId="49" fontId="16" fillId="5" borderId="13" xfId="0" applyNumberFormat="1" applyFont="1" applyFill="1" applyBorder="1" applyAlignment="1">
      <alignment vertical="center"/>
    </xf>
    <xf numFmtId="0" fontId="16" fillId="5" borderId="14" xfId="0" applyFont="1" applyFill="1" applyBorder="1" applyAlignment="1">
      <alignment vertical="center"/>
    </xf>
    <xf numFmtId="166" fontId="16" fillId="5" borderId="15" xfId="0" applyNumberFormat="1" applyFont="1" applyFill="1" applyBorder="1" applyAlignment="1">
      <alignment vertical="center"/>
    </xf>
    <xf numFmtId="49" fontId="16" fillId="3" borderId="16" xfId="0" applyNumberFormat="1" applyFont="1" applyFill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166" fontId="16" fillId="3" borderId="17" xfId="0" applyNumberFormat="1" applyFont="1" applyFill="1" applyBorder="1" applyAlignment="1">
      <alignment vertical="center"/>
    </xf>
    <xf numFmtId="49" fontId="16" fillId="5" borderId="16" xfId="0" applyNumberFormat="1" applyFont="1" applyFill="1" applyBorder="1" applyAlignment="1">
      <alignment vertical="center"/>
    </xf>
    <xf numFmtId="0" fontId="16" fillId="5" borderId="7" xfId="0" applyFont="1" applyFill="1" applyBorder="1" applyAlignment="1">
      <alignment vertical="center"/>
    </xf>
    <xf numFmtId="166" fontId="16" fillId="5" borderId="17" xfId="0" applyNumberFormat="1" applyFont="1" applyFill="1" applyBorder="1" applyAlignment="1">
      <alignment vertical="center"/>
    </xf>
    <xf numFmtId="49" fontId="16" fillId="5" borderId="18" xfId="0" applyNumberFormat="1" applyFont="1" applyFill="1" applyBorder="1" applyAlignment="1">
      <alignment vertical="center"/>
    </xf>
    <xf numFmtId="0" fontId="16" fillId="5" borderId="19" xfId="0" applyFont="1" applyFill="1" applyBorder="1" applyAlignment="1">
      <alignment vertical="center"/>
    </xf>
    <xf numFmtId="166" fontId="16" fillId="5" borderId="19" xfId="0" applyNumberFormat="1" applyFont="1" applyFill="1" applyBorder="1" applyAlignment="1">
      <alignment vertical="center"/>
    </xf>
    <xf numFmtId="49" fontId="16" fillId="3" borderId="44" xfId="0" applyNumberFormat="1" applyFont="1" applyFill="1" applyBorder="1" applyAlignment="1">
      <alignment horizontal="center" vertical="center" wrapText="1"/>
    </xf>
    <xf numFmtId="0" fontId="13" fillId="2" borderId="49" xfId="0" applyFont="1" applyFill="1" applyBorder="1"/>
    <xf numFmtId="3" fontId="13" fillId="2" borderId="49" xfId="0" applyNumberFormat="1" applyFont="1" applyFill="1" applyBorder="1"/>
    <xf numFmtId="3" fontId="17" fillId="0" borderId="46" xfId="0" applyNumberFormat="1" applyFont="1" applyBorder="1" applyAlignment="1">
      <alignment horizontal="left"/>
    </xf>
    <xf numFmtId="3" fontId="20" fillId="0" borderId="46" xfId="0" applyNumberFormat="1" applyFont="1" applyBorder="1" applyAlignment="1">
      <alignment horizontal="center"/>
    </xf>
    <xf numFmtId="168" fontId="17" fillId="0" borderId="46" xfId="1" applyNumberFormat="1" applyFont="1" applyBorder="1" applyAlignment="1">
      <alignment horizontal="center"/>
    </xf>
    <xf numFmtId="3" fontId="17" fillId="0" borderId="46" xfId="0" applyNumberFormat="1" applyFont="1" applyBorder="1" applyAlignment="1">
      <alignment horizontal="center"/>
    </xf>
    <xf numFmtId="3" fontId="20" fillId="0" borderId="46" xfId="0" applyNumberFormat="1" applyFont="1" applyBorder="1"/>
    <xf numFmtId="3" fontId="20" fillId="0" borderId="46" xfId="0" applyNumberFormat="1" applyFont="1" applyBorder="1" applyProtection="1">
      <protection hidden="1"/>
    </xf>
    <xf numFmtId="49" fontId="18" fillId="3" borderId="46" xfId="0" applyNumberFormat="1" applyFont="1" applyFill="1" applyBorder="1" applyAlignment="1">
      <alignment vertical="center"/>
    </xf>
    <xf numFmtId="0" fontId="18" fillId="3" borderId="46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vertical="center"/>
    </xf>
    <xf numFmtId="3" fontId="18" fillId="3" borderId="46" xfId="0" applyNumberFormat="1" applyFont="1" applyFill="1" applyBorder="1" applyAlignment="1">
      <alignment vertical="center"/>
    </xf>
    <xf numFmtId="49" fontId="21" fillId="2" borderId="30" xfId="0" applyNumberFormat="1" applyFont="1" applyFill="1" applyBorder="1" applyAlignment="1">
      <alignment vertical="center"/>
    </xf>
    <xf numFmtId="0" fontId="23" fillId="2" borderId="31" xfId="0" applyFont="1" applyFill="1" applyBorder="1"/>
    <xf numFmtId="0" fontId="23" fillId="2" borderId="32" xfId="0" applyFont="1" applyFill="1" applyBorder="1"/>
    <xf numFmtId="49" fontId="23" fillId="2" borderId="33" xfId="0" applyNumberFormat="1" applyFont="1" applyFill="1" applyBorder="1" applyAlignment="1">
      <alignment vertical="center"/>
    </xf>
    <xf numFmtId="0" fontId="23" fillId="2" borderId="10" xfId="0" applyFont="1" applyFill="1" applyBorder="1"/>
    <xf numFmtId="0" fontId="23" fillId="2" borderId="34" xfId="0" applyFont="1" applyFill="1" applyBorder="1"/>
    <xf numFmtId="49" fontId="23" fillId="2" borderId="35" xfId="0" applyNumberFormat="1" applyFont="1" applyFill="1" applyBorder="1" applyAlignment="1">
      <alignment vertical="center"/>
    </xf>
    <xf numFmtId="0" fontId="23" fillId="2" borderId="36" xfId="0" applyFont="1" applyFill="1" applyBorder="1"/>
    <xf numFmtId="0" fontId="23" fillId="2" borderId="37" xfId="0" applyFont="1" applyFill="1" applyBorder="1"/>
    <xf numFmtId="0" fontId="0" fillId="0" borderId="45" xfId="0" applyFill="1" applyBorder="1"/>
    <xf numFmtId="49" fontId="13" fillId="0" borderId="3" xfId="0" applyNumberFormat="1" applyFont="1" applyFill="1" applyBorder="1" applyAlignment="1">
      <alignment wrapText="1"/>
    </xf>
    <xf numFmtId="169" fontId="13" fillId="0" borderId="50" xfId="0" applyNumberFormat="1" applyFont="1" applyFill="1" applyBorder="1" applyAlignment="1">
      <alignment horizontal="right" wrapText="1"/>
    </xf>
    <xf numFmtId="169" fontId="13" fillId="0" borderId="3" xfId="0" applyNumberFormat="1" applyFont="1" applyFill="1" applyBorder="1" applyAlignment="1">
      <alignment horizontal="right" wrapText="1"/>
    </xf>
    <xf numFmtId="3" fontId="13" fillId="0" borderId="50" xfId="0" applyNumberFormat="1" applyFont="1" applyFill="1" applyBorder="1" applyAlignment="1">
      <alignment horizontal="right" wrapText="1"/>
    </xf>
    <xf numFmtId="4" fontId="13" fillId="0" borderId="42" xfId="3" applyNumberFormat="1" applyFont="1" applyBorder="1" applyAlignment="1">
      <alignment horizontal="right"/>
    </xf>
    <xf numFmtId="0" fontId="13" fillId="2" borderId="47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vertical="center"/>
    </xf>
    <xf numFmtId="49" fontId="16" fillId="3" borderId="46" xfId="0" applyNumberFormat="1" applyFont="1" applyFill="1" applyBorder="1" applyAlignment="1">
      <alignment horizontal="center" vertical="center"/>
    </xf>
    <xf numFmtId="49" fontId="16" fillId="3" borderId="46" xfId="0" applyNumberFormat="1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vertical="center"/>
    </xf>
    <xf numFmtId="0" fontId="13" fillId="2" borderId="46" xfId="0" applyFont="1" applyFill="1" applyBorder="1" applyAlignment="1">
      <alignment horizontal="center" vertical="center"/>
    </xf>
    <xf numFmtId="3" fontId="17" fillId="0" borderId="43" xfId="0" applyNumberFormat="1" applyFont="1" applyFill="1" applyBorder="1" applyAlignment="1">
      <alignment horizontal="left"/>
    </xf>
    <xf numFmtId="49" fontId="13" fillId="0" borderId="44" xfId="0" applyNumberFormat="1" applyFont="1" applyFill="1" applyBorder="1" applyAlignment="1">
      <alignment horizontal="center" wrapText="1"/>
    </xf>
    <xf numFmtId="0" fontId="13" fillId="0" borderId="44" xfId="0" applyNumberFormat="1" applyFont="1" applyFill="1" applyBorder="1" applyAlignment="1">
      <alignment horizontal="right" wrapText="1"/>
    </xf>
    <xf numFmtId="3" fontId="17" fillId="0" borderId="43" xfId="0" applyNumberFormat="1" applyFont="1" applyFill="1" applyBorder="1" applyAlignment="1">
      <alignment horizontal="right"/>
    </xf>
    <xf numFmtId="3" fontId="13" fillId="0" borderId="44" xfId="0" applyNumberFormat="1" applyFont="1" applyFill="1" applyBorder="1" applyAlignment="1">
      <alignment horizontal="right" wrapText="1"/>
    </xf>
    <xf numFmtId="3" fontId="20" fillId="0" borderId="51" xfId="0" applyNumberFormat="1" applyFont="1" applyFill="1" applyBorder="1" applyAlignment="1">
      <alignment horizontal="left" vertical="center" wrapText="1"/>
    </xf>
    <xf numFmtId="49" fontId="13" fillId="0" borderId="50" xfId="0" applyNumberFormat="1" applyFont="1" applyFill="1" applyBorder="1" applyAlignment="1">
      <alignment horizontal="center" wrapText="1"/>
    </xf>
    <xf numFmtId="3" fontId="20" fillId="0" borderId="51" xfId="0" applyNumberFormat="1" applyFont="1" applyFill="1" applyBorder="1" applyAlignment="1">
      <alignment horizontal="right"/>
    </xf>
    <xf numFmtId="0" fontId="13" fillId="2" borderId="52" xfId="0" applyFont="1" applyFill="1" applyBorder="1" applyAlignment="1">
      <alignment horizontal="center" vertical="center"/>
    </xf>
    <xf numFmtId="0" fontId="13" fillId="2" borderId="53" xfId="0" applyFont="1" applyFill="1" applyBorder="1"/>
    <xf numFmtId="49" fontId="16" fillId="5" borderId="46" xfId="0" applyNumberFormat="1" applyFont="1" applyFill="1" applyBorder="1" applyAlignment="1">
      <alignment vertical="center"/>
    </xf>
    <xf numFmtId="0" fontId="13" fillId="2" borderId="54" xfId="0" applyFont="1" applyFill="1" applyBorder="1" applyAlignment="1">
      <alignment vertical="center"/>
    </xf>
    <xf numFmtId="0" fontId="13" fillId="2" borderId="55" xfId="0" applyFont="1" applyFill="1" applyBorder="1"/>
    <xf numFmtId="49" fontId="16" fillId="3" borderId="56" xfId="0" applyNumberFormat="1" applyFont="1" applyFill="1" applyBorder="1" applyAlignment="1">
      <alignment horizontal="center" vertical="center" wrapText="1"/>
    </xf>
    <xf numFmtId="49" fontId="16" fillId="5" borderId="57" xfId="0" applyNumberFormat="1" applyFont="1" applyFill="1" applyBorder="1" applyAlignment="1">
      <alignment vertical="center"/>
    </xf>
    <xf numFmtId="3" fontId="13" fillId="0" borderId="51" xfId="3" applyNumberFormat="1" applyFont="1" applyBorder="1" applyAlignment="1">
      <alignment horizontal="left"/>
    </xf>
    <xf numFmtId="3" fontId="13" fillId="0" borderId="51" xfId="3" applyNumberFormat="1" applyFont="1" applyBorder="1" applyAlignment="1">
      <alignment horizontal="center"/>
    </xf>
    <xf numFmtId="3" fontId="13" fillId="0" borderId="51" xfId="3" applyNumberFormat="1" applyFont="1" applyBorder="1" applyAlignment="1">
      <alignment horizontal="right"/>
    </xf>
    <xf numFmtId="3" fontId="13" fillId="2" borderId="50" xfId="0" applyNumberFormat="1" applyFont="1" applyFill="1" applyBorder="1" applyAlignment="1">
      <alignment horizontal="right"/>
    </xf>
    <xf numFmtId="0" fontId="13" fillId="2" borderId="49" xfId="0" applyFont="1" applyFill="1" applyBorder="1" applyAlignment="1">
      <alignment horizontal="center"/>
    </xf>
    <xf numFmtId="0" fontId="18" fillId="3" borderId="46" xfId="0" applyFont="1" applyFill="1" applyBorder="1" applyAlignment="1">
      <alignment horizontal="right" vertical="center"/>
    </xf>
    <xf numFmtId="3" fontId="18" fillId="3" borderId="46" xfId="0" applyNumberFormat="1" applyFont="1" applyFill="1" applyBorder="1" applyAlignment="1">
      <alignment horizontal="right" vertical="center"/>
    </xf>
    <xf numFmtId="3" fontId="20" fillId="0" borderId="51" xfId="0" applyNumberFormat="1" applyFont="1" applyBorder="1" applyAlignment="1">
      <alignment wrapText="1"/>
    </xf>
    <xf numFmtId="3" fontId="20" fillId="0" borderId="51" xfId="0" applyNumberFormat="1" applyFont="1" applyBorder="1" applyAlignment="1">
      <alignment horizontal="center"/>
    </xf>
    <xf numFmtId="3" fontId="20" fillId="0" borderId="51" xfId="0" applyNumberFormat="1" applyFont="1" applyBorder="1" applyAlignment="1">
      <alignment horizontal="right"/>
    </xf>
    <xf numFmtId="3" fontId="20" fillId="9" borderId="51" xfId="0" applyNumberFormat="1" applyFont="1" applyFill="1" applyBorder="1"/>
    <xf numFmtId="3" fontId="13" fillId="2" borderId="53" xfId="0" applyNumberFormat="1" applyFont="1" applyFill="1" applyBorder="1"/>
    <xf numFmtId="0" fontId="17" fillId="0" borderId="46" xfId="0" applyFont="1" applyBorder="1" applyAlignment="1">
      <alignment horizontal="left" wrapText="1"/>
    </xf>
    <xf numFmtId="49" fontId="13" fillId="2" borderId="42" xfId="0" applyNumberFormat="1" applyFont="1" applyFill="1" applyBorder="1" applyAlignment="1">
      <alignment vertical="center" wrapText="1"/>
    </xf>
    <xf numFmtId="3" fontId="13" fillId="0" borderId="46" xfId="3" applyNumberFormat="1" applyFont="1" applyBorder="1" applyAlignment="1">
      <alignment horizontal="left"/>
    </xf>
    <xf numFmtId="3" fontId="13" fillId="0" borderId="46" xfId="3" applyNumberFormat="1" applyFont="1" applyBorder="1" applyAlignment="1">
      <alignment horizontal="center"/>
    </xf>
    <xf numFmtId="165" fontId="13" fillId="0" borderId="46" xfId="3" applyNumberFormat="1" applyFont="1" applyBorder="1" applyAlignment="1">
      <alignment horizontal="right"/>
    </xf>
    <xf numFmtId="3" fontId="13" fillId="0" borderId="46" xfId="3" applyNumberFormat="1" applyFont="1" applyBorder="1" applyAlignment="1">
      <alignment horizontal="right"/>
    </xf>
    <xf numFmtId="3" fontId="20" fillId="0" borderId="46" xfId="0" applyNumberFormat="1" applyFont="1" applyBorder="1" applyAlignment="1">
      <alignment wrapText="1"/>
    </xf>
    <xf numFmtId="3" fontId="20" fillId="0" borderId="46" xfId="0" applyNumberFormat="1" applyFont="1" applyBorder="1" applyAlignment="1">
      <alignment horizontal="right"/>
    </xf>
    <xf numFmtId="3" fontId="20" fillId="9" borderId="46" xfId="0" applyNumberFormat="1" applyFont="1" applyFill="1" applyBorder="1"/>
    <xf numFmtId="49" fontId="14" fillId="8" borderId="27" xfId="0" applyNumberFormat="1" applyFont="1" applyFill="1" applyBorder="1" applyAlignment="1">
      <alignment vertical="center"/>
    </xf>
    <xf numFmtId="0" fontId="15" fillId="8" borderId="28" xfId="0" applyFont="1" applyFill="1" applyBorder="1" applyAlignment="1">
      <alignment vertical="center"/>
    </xf>
    <xf numFmtId="49" fontId="13" fillId="2" borderId="3" xfId="0" applyNumberFormat="1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49" fontId="18" fillId="3" borderId="3" xfId="0" applyNumberFormat="1" applyFont="1" applyFill="1" applyBorder="1" applyAlignment="1">
      <alignment wrapText="1"/>
    </xf>
    <xf numFmtId="0" fontId="18" fillId="4" borderId="3" xfId="0" applyFont="1" applyFill="1" applyBorder="1" applyAlignment="1">
      <alignment wrapText="1"/>
    </xf>
    <xf numFmtId="49" fontId="13" fillId="2" borderId="3" xfId="0" applyNumberFormat="1" applyFont="1" applyFill="1" applyBorder="1" applyAlignment="1"/>
    <xf numFmtId="0" fontId="13" fillId="2" borderId="3" xfId="0" applyFont="1" applyFill="1" applyBorder="1" applyAlignment="1"/>
    <xf numFmtId="49" fontId="19" fillId="3" borderId="3" xfId="0" applyNumberFormat="1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154964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Normal="100" workbookViewId="0">
      <selection activeCell="F51" sqref="F5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3" style="1" customWidth="1"/>
    <col min="3" max="3" width="19.42578125" style="1" customWidth="1"/>
    <col min="4" max="4" width="9.85546875" style="1" customWidth="1"/>
    <col min="5" max="5" width="18" style="1" customWidth="1"/>
    <col min="6" max="6" width="11" style="1" customWidth="1"/>
    <col min="7" max="7" width="17.140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3"/>
      <c r="C8" s="3"/>
      <c r="D8" s="2"/>
      <c r="E8" s="3"/>
      <c r="F8" s="3"/>
      <c r="G8" s="3"/>
    </row>
    <row r="9" spans="1:7" ht="12" customHeight="1" x14ac:dyDescent="0.25">
      <c r="A9" s="11"/>
      <c r="B9" s="50" t="s">
        <v>0</v>
      </c>
      <c r="C9" s="151" t="s">
        <v>1</v>
      </c>
      <c r="D9" s="51"/>
      <c r="E9" s="164" t="s">
        <v>2</v>
      </c>
      <c r="F9" s="165"/>
      <c r="G9" s="52">
        <v>60</v>
      </c>
    </row>
    <row r="10" spans="1:7" ht="15" x14ac:dyDescent="0.25">
      <c r="A10" s="11"/>
      <c r="B10" s="152" t="s">
        <v>3</v>
      </c>
      <c r="C10" s="53" t="s">
        <v>4</v>
      </c>
      <c r="D10" s="51"/>
      <c r="E10" s="162" t="s">
        <v>5</v>
      </c>
      <c r="F10" s="163"/>
      <c r="G10" s="54" t="s">
        <v>6</v>
      </c>
    </row>
    <row r="11" spans="1:7" ht="15" x14ac:dyDescent="0.25">
      <c r="A11" s="11"/>
      <c r="B11" s="152" t="s">
        <v>7</v>
      </c>
      <c r="C11" s="55" t="s">
        <v>8</v>
      </c>
      <c r="D11" s="51"/>
      <c r="E11" s="162" t="s">
        <v>9</v>
      </c>
      <c r="F11" s="163"/>
      <c r="G11" s="56">
        <v>35000</v>
      </c>
    </row>
    <row r="12" spans="1:7" ht="11.25" customHeight="1" x14ac:dyDescent="0.25">
      <c r="A12" s="11"/>
      <c r="B12" s="152" t="s">
        <v>10</v>
      </c>
      <c r="C12" s="55" t="s">
        <v>11</v>
      </c>
      <c r="D12" s="51"/>
      <c r="E12" s="57" t="s">
        <v>12</v>
      </c>
      <c r="F12" s="58"/>
      <c r="G12" s="56">
        <f>G9*G11</f>
        <v>2100000</v>
      </c>
    </row>
    <row r="13" spans="1:7" ht="11.25" customHeight="1" x14ac:dyDescent="0.25">
      <c r="A13" s="11"/>
      <c r="B13" s="152" t="s">
        <v>13</v>
      </c>
      <c r="C13" s="59" t="s">
        <v>14</v>
      </c>
      <c r="D13" s="51"/>
      <c r="E13" s="162" t="s">
        <v>15</v>
      </c>
      <c r="F13" s="163"/>
      <c r="G13" s="55" t="s">
        <v>16</v>
      </c>
    </row>
    <row r="14" spans="1:7" ht="13.5" customHeight="1" x14ac:dyDescent="0.25">
      <c r="A14" s="11"/>
      <c r="B14" s="152" t="s">
        <v>17</v>
      </c>
      <c r="C14" s="60" t="s">
        <v>14</v>
      </c>
      <c r="D14" s="51"/>
      <c r="E14" s="162" t="s">
        <v>18</v>
      </c>
      <c r="F14" s="163"/>
      <c r="G14" s="54" t="s">
        <v>6</v>
      </c>
    </row>
    <row r="15" spans="1:7" ht="25.5" customHeight="1" x14ac:dyDescent="0.25">
      <c r="A15" s="11"/>
      <c r="B15" s="152" t="s">
        <v>19</v>
      </c>
      <c r="C15" s="54">
        <v>45013</v>
      </c>
      <c r="D15" s="51"/>
      <c r="E15" s="166" t="s">
        <v>20</v>
      </c>
      <c r="F15" s="167"/>
      <c r="G15" s="55" t="s">
        <v>21</v>
      </c>
    </row>
    <row r="16" spans="1:7" ht="12" customHeight="1" x14ac:dyDescent="0.25">
      <c r="A16" s="2"/>
      <c r="B16" s="61"/>
      <c r="C16" s="62"/>
      <c r="D16" s="63"/>
      <c r="E16" s="64"/>
      <c r="F16" s="64"/>
      <c r="G16" s="65"/>
    </row>
    <row r="17" spans="1:255" ht="12" customHeight="1" x14ac:dyDescent="0.25">
      <c r="A17" s="32"/>
      <c r="B17" s="168" t="s">
        <v>22</v>
      </c>
      <c r="C17" s="169"/>
      <c r="D17" s="169"/>
      <c r="E17" s="169"/>
      <c r="F17" s="169"/>
      <c r="G17" s="169"/>
    </row>
    <row r="18" spans="1:255" ht="12" customHeight="1" x14ac:dyDescent="0.25">
      <c r="A18" s="2"/>
      <c r="B18" s="136"/>
      <c r="C18" s="66"/>
      <c r="D18" s="66"/>
      <c r="E18" s="66"/>
      <c r="F18" s="67"/>
      <c r="G18" s="67"/>
    </row>
    <row r="19" spans="1:255" ht="12" customHeight="1" x14ac:dyDescent="0.25">
      <c r="A19" s="11"/>
      <c r="B19" s="134" t="s">
        <v>23</v>
      </c>
      <c r="C19" s="135"/>
      <c r="D19" s="68"/>
      <c r="E19" s="68"/>
      <c r="F19" s="68"/>
      <c r="G19" s="68"/>
    </row>
    <row r="20" spans="1:255" ht="24" customHeight="1" x14ac:dyDescent="0.25">
      <c r="A20" s="32"/>
      <c r="B20" s="137" t="s">
        <v>24</v>
      </c>
      <c r="C20" s="90" t="s">
        <v>25</v>
      </c>
      <c r="D20" s="90" t="s">
        <v>26</v>
      </c>
      <c r="E20" s="90" t="s">
        <v>27</v>
      </c>
      <c r="F20" s="90" t="s">
        <v>28</v>
      </c>
      <c r="G20" s="90" t="s">
        <v>29</v>
      </c>
    </row>
    <row r="21" spans="1:255" ht="12.75" customHeight="1" x14ac:dyDescent="0.25">
      <c r="A21" s="11"/>
      <c r="B21" s="93" t="s">
        <v>30</v>
      </c>
      <c r="C21" s="94" t="s">
        <v>31</v>
      </c>
      <c r="D21" s="95">
        <v>1</v>
      </c>
      <c r="E21" s="96" t="s">
        <v>32</v>
      </c>
      <c r="F21" s="97">
        <v>20000</v>
      </c>
      <c r="G21" s="98">
        <f>D21*F21</f>
        <v>20000</v>
      </c>
    </row>
    <row r="22" spans="1:255" ht="12.75" customHeight="1" x14ac:dyDescent="0.25">
      <c r="A22" s="11"/>
      <c r="B22" s="99" t="s">
        <v>33</v>
      </c>
      <c r="C22" s="100"/>
      <c r="D22" s="100"/>
      <c r="E22" s="100"/>
      <c r="F22" s="101"/>
      <c r="G22" s="102">
        <f>SUM(G21:G21)</f>
        <v>20000</v>
      </c>
    </row>
    <row r="23" spans="1:255" ht="12" customHeight="1" x14ac:dyDescent="0.25">
      <c r="A23" s="2"/>
      <c r="B23" s="133"/>
      <c r="C23" s="91"/>
      <c r="D23" s="91"/>
      <c r="E23" s="91"/>
      <c r="F23" s="92"/>
      <c r="G23" s="92"/>
    </row>
    <row r="24" spans="1:255" ht="12" customHeight="1" x14ac:dyDescent="0.25">
      <c r="A24" s="11"/>
      <c r="B24" s="134" t="s">
        <v>34</v>
      </c>
      <c r="C24" s="132"/>
      <c r="D24" s="118"/>
      <c r="E24" s="118"/>
      <c r="F24" s="119"/>
      <c r="G24" s="119"/>
    </row>
    <row r="25" spans="1:255" ht="24" customHeight="1" x14ac:dyDescent="0.25">
      <c r="A25" s="11"/>
      <c r="B25" s="120" t="s">
        <v>24</v>
      </c>
      <c r="C25" s="121" t="s">
        <v>25</v>
      </c>
      <c r="D25" s="121" t="s">
        <v>26</v>
      </c>
      <c r="E25" s="120" t="s">
        <v>27</v>
      </c>
      <c r="F25" s="121" t="s">
        <v>28</v>
      </c>
      <c r="G25" s="120" t="s">
        <v>29</v>
      </c>
    </row>
    <row r="26" spans="1:255" ht="12" customHeight="1" x14ac:dyDescent="0.25">
      <c r="A26" s="11"/>
      <c r="B26" s="122"/>
      <c r="C26" s="123"/>
      <c r="D26" s="123"/>
      <c r="E26" s="123"/>
      <c r="F26" s="122"/>
      <c r="G26" s="122"/>
    </row>
    <row r="27" spans="1:255" ht="12" customHeight="1" x14ac:dyDescent="0.25">
      <c r="A27" s="11"/>
      <c r="B27" s="99" t="s">
        <v>35</v>
      </c>
      <c r="C27" s="100"/>
      <c r="D27" s="100"/>
      <c r="E27" s="100"/>
      <c r="F27" s="101"/>
      <c r="G27" s="101"/>
    </row>
    <row r="28" spans="1:255" ht="12" customHeight="1" x14ac:dyDescent="0.25">
      <c r="A28" s="2"/>
      <c r="B28" s="133"/>
      <c r="C28" s="91"/>
      <c r="D28" s="91"/>
      <c r="E28" s="91"/>
      <c r="F28" s="92"/>
      <c r="G28" s="92"/>
    </row>
    <row r="29" spans="1:255" ht="12" customHeight="1" x14ac:dyDescent="0.25">
      <c r="A29" s="11"/>
      <c r="B29" s="134" t="s">
        <v>36</v>
      </c>
      <c r="C29" s="132"/>
      <c r="D29" s="118"/>
      <c r="E29" s="118"/>
      <c r="F29" s="119"/>
      <c r="G29" s="119"/>
    </row>
    <row r="30" spans="1:255" ht="24" customHeight="1" x14ac:dyDescent="0.25">
      <c r="A30" s="11"/>
      <c r="B30" s="120" t="s">
        <v>24</v>
      </c>
      <c r="C30" s="120" t="s">
        <v>25</v>
      </c>
      <c r="D30" s="120" t="s">
        <v>26</v>
      </c>
      <c r="E30" s="120" t="s">
        <v>27</v>
      </c>
      <c r="F30" s="121" t="s">
        <v>28</v>
      </c>
      <c r="G30" s="120" t="s">
        <v>29</v>
      </c>
    </row>
    <row r="31" spans="1:255" s="48" customFormat="1" ht="12.75" customHeight="1" x14ac:dyDescent="0.25">
      <c r="A31" s="112"/>
      <c r="B31" s="129" t="s">
        <v>37</v>
      </c>
      <c r="C31" s="130" t="s">
        <v>38</v>
      </c>
      <c r="D31" s="114">
        <v>3.125E-2</v>
      </c>
      <c r="E31" s="131" t="s">
        <v>39</v>
      </c>
      <c r="F31" s="116">
        <v>480000</v>
      </c>
      <c r="G31" s="116">
        <f>(D31*F31)</f>
        <v>15000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</row>
    <row r="32" spans="1:255" s="48" customFormat="1" ht="12.75" customHeight="1" x14ac:dyDescent="0.25">
      <c r="A32" s="112"/>
      <c r="B32" s="71" t="s">
        <v>40</v>
      </c>
      <c r="C32" s="46" t="s">
        <v>38</v>
      </c>
      <c r="D32" s="115">
        <v>6.25E-2</v>
      </c>
      <c r="E32" s="69" t="s">
        <v>32</v>
      </c>
      <c r="F32" s="70">
        <v>432000</v>
      </c>
      <c r="G32" s="70">
        <f>(D32*F32)</f>
        <v>27000</v>
      </c>
      <c r="H32" s="47"/>
      <c r="I32" s="47"/>
      <c r="J32" s="47"/>
      <c r="K32" s="49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</row>
    <row r="33" spans="1:255" s="48" customFormat="1" ht="12.75" customHeight="1" x14ac:dyDescent="0.25">
      <c r="A33" s="112"/>
      <c r="B33" s="71" t="s">
        <v>41</v>
      </c>
      <c r="C33" s="46" t="s">
        <v>38</v>
      </c>
      <c r="D33" s="115">
        <v>6.25E-2</v>
      </c>
      <c r="E33" s="69" t="s">
        <v>32</v>
      </c>
      <c r="F33" s="70">
        <v>432000</v>
      </c>
      <c r="G33" s="70">
        <f>(D33*F33)</f>
        <v>27000</v>
      </c>
      <c r="H33" s="47"/>
      <c r="I33" s="47"/>
      <c r="J33" s="47"/>
      <c r="K33" s="49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</row>
    <row r="34" spans="1:255" s="48" customFormat="1" ht="12.75" customHeight="1" x14ac:dyDescent="0.25">
      <c r="A34" s="112"/>
      <c r="B34" s="71" t="s">
        <v>42</v>
      </c>
      <c r="C34" s="46" t="s">
        <v>38</v>
      </c>
      <c r="D34" s="115">
        <v>6.25E-2</v>
      </c>
      <c r="E34" s="69" t="s">
        <v>32</v>
      </c>
      <c r="F34" s="70">
        <v>432000</v>
      </c>
      <c r="G34" s="70">
        <f>(D34*F34)</f>
        <v>27000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</row>
    <row r="35" spans="1:255" s="48" customFormat="1" ht="12.75" customHeight="1" x14ac:dyDescent="0.25">
      <c r="A35" s="112"/>
      <c r="B35" s="71" t="s">
        <v>43</v>
      </c>
      <c r="C35" s="46" t="s">
        <v>38</v>
      </c>
      <c r="D35" s="115">
        <v>6.25E-2</v>
      </c>
      <c r="E35" s="69" t="s">
        <v>32</v>
      </c>
      <c r="F35" s="70">
        <v>400000</v>
      </c>
      <c r="G35" s="70">
        <f t="shared" ref="G35:G42" si="0">(D35*F35)</f>
        <v>25000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</row>
    <row r="36" spans="1:255" s="48" customFormat="1" ht="12.75" customHeight="1" x14ac:dyDescent="0.25">
      <c r="A36" s="112"/>
      <c r="B36" s="72" t="s">
        <v>44</v>
      </c>
      <c r="C36" s="46" t="s">
        <v>38</v>
      </c>
      <c r="D36" s="115">
        <v>4.1666000000000002E-2</v>
      </c>
      <c r="E36" s="69" t="s">
        <v>32</v>
      </c>
      <c r="F36" s="70">
        <v>480000</v>
      </c>
      <c r="G36" s="70">
        <f t="shared" si="0"/>
        <v>19999.68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</row>
    <row r="37" spans="1:255" s="48" customFormat="1" ht="15" x14ac:dyDescent="0.25">
      <c r="A37" s="112"/>
      <c r="B37" s="72" t="s">
        <v>45</v>
      </c>
      <c r="C37" s="46" t="s">
        <v>38</v>
      </c>
      <c r="D37" s="115">
        <v>3.125E-2</v>
      </c>
      <c r="E37" s="69" t="s">
        <v>46</v>
      </c>
      <c r="F37" s="70">
        <v>480000</v>
      </c>
      <c r="G37" s="70">
        <f t="shared" si="0"/>
        <v>15000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</row>
    <row r="38" spans="1:255" s="48" customFormat="1" ht="15" x14ac:dyDescent="0.25">
      <c r="A38" s="112"/>
      <c r="B38" s="72" t="s">
        <v>47</v>
      </c>
      <c r="C38" s="46" t="s">
        <v>38</v>
      </c>
      <c r="D38" s="115">
        <v>3.125E-2</v>
      </c>
      <c r="E38" s="69" t="s">
        <v>46</v>
      </c>
      <c r="F38" s="70">
        <v>480000</v>
      </c>
      <c r="G38" s="70">
        <f t="shared" si="0"/>
        <v>15000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</row>
    <row r="39" spans="1:255" s="48" customFormat="1" ht="15" x14ac:dyDescent="0.25">
      <c r="A39" s="112"/>
      <c r="B39" s="72" t="s">
        <v>48</v>
      </c>
      <c r="C39" s="46" t="s">
        <v>38</v>
      </c>
      <c r="D39" s="115">
        <v>3.125E-2</v>
      </c>
      <c r="E39" s="69" t="s">
        <v>46</v>
      </c>
      <c r="F39" s="70">
        <v>384000</v>
      </c>
      <c r="G39" s="70">
        <f t="shared" si="0"/>
        <v>12000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</row>
    <row r="40" spans="1:255" s="48" customFormat="1" ht="15" x14ac:dyDescent="0.25">
      <c r="A40" s="112"/>
      <c r="B40" s="113" t="s">
        <v>49</v>
      </c>
      <c r="C40" s="46" t="s">
        <v>38</v>
      </c>
      <c r="D40" s="115">
        <v>3.125E-2</v>
      </c>
      <c r="E40" s="69" t="s">
        <v>46</v>
      </c>
      <c r="F40" s="70">
        <v>480000</v>
      </c>
      <c r="G40" s="70">
        <f t="shared" si="0"/>
        <v>15000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</row>
    <row r="41" spans="1:255" s="48" customFormat="1" ht="15" x14ac:dyDescent="0.25">
      <c r="A41" s="112"/>
      <c r="B41" s="113" t="s">
        <v>50</v>
      </c>
      <c r="C41" s="46" t="s">
        <v>38</v>
      </c>
      <c r="D41" s="115">
        <v>3.125E-2</v>
      </c>
      <c r="E41" s="69" t="s">
        <v>51</v>
      </c>
      <c r="F41" s="70">
        <v>480000</v>
      </c>
      <c r="G41" s="70">
        <f t="shared" si="0"/>
        <v>15000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</row>
    <row r="42" spans="1:255" s="48" customFormat="1" ht="12.75" customHeight="1" x14ac:dyDescent="0.25">
      <c r="A42" s="112"/>
      <c r="B42" s="124" t="s">
        <v>52</v>
      </c>
      <c r="C42" s="125" t="s">
        <v>38</v>
      </c>
      <c r="D42" s="126">
        <v>0.125</v>
      </c>
      <c r="E42" s="127" t="s">
        <v>53</v>
      </c>
      <c r="F42" s="128">
        <v>640000</v>
      </c>
      <c r="G42" s="128">
        <f t="shared" si="0"/>
        <v>80000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</row>
    <row r="43" spans="1:255" ht="12.75" customHeight="1" x14ac:dyDescent="0.25">
      <c r="A43" s="11"/>
      <c r="B43" s="99" t="s">
        <v>54</v>
      </c>
      <c r="C43" s="100"/>
      <c r="D43" s="100"/>
      <c r="E43" s="100"/>
      <c r="F43" s="101"/>
      <c r="G43" s="102">
        <f>SUM(G31:G42)</f>
        <v>292999.67999999999</v>
      </c>
    </row>
    <row r="44" spans="1:255" ht="12" customHeight="1" x14ac:dyDescent="0.25">
      <c r="A44" s="2"/>
      <c r="B44" s="133"/>
      <c r="C44" s="91"/>
      <c r="D44" s="91"/>
      <c r="E44" s="91"/>
      <c r="F44" s="92"/>
      <c r="G44" s="92"/>
    </row>
    <row r="45" spans="1:255" ht="12" customHeight="1" x14ac:dyDescent="0.25">
      <c r="A45" s="11"/>
      <c r="B45" s="138" t="s">
        <v>55</v>
      </c>
      <c r="C45" s="132"/>
      <c r="D45" s="118"/>
      <c r="E45" s="118"/>
      <c r="F45" s="119"/>
      <c r="G45" s="119"/>
    </row>
    <row r="46" spans="1:255" ht="24" customHeight="1" x14ac:dyDescent="0.25">
      <c r="A46" s="11"/>
      <c r="B46" s="121" t="s">
        <v>56</v>
      </c>
      <c r="C46" s="121" t="s">
        <v>57</v>
      </c>
      <c r="D46" s="121" t="s">
        <v>58</v>
      </c>
      <c r="E46" s="121" t="s">
        <v>27</v>
      </c>
      <c r="F46" s="121" t="s">
        <v>28</v>
      </c>
      <c r="G46" s="121" t="s">
        <v>29</v>
      </c>
      <c r="K46" s="28"/>
    </row>
    <row r="47" spans="1:255" ht="15" x14ac:dyDescent="0.25">
      <c r="A47" s="32"/>
      <c r="B47" s="139" t="s">
        <v>59</v>
      </c>
      <c r="C47" s="140" t="s">
        <v>60</v>
      </c>
      <c r="D47" s="141">
        <v>180</v>
      </c>
      <c r="E47" s="141" t="s">
        <v>61</v>
      </c>
      <c r="F47" s="141">
        <v>350</v>
      </c>
      <c r="G47" s="142">
        <f t="shared" ref="G47:G59" si="1">(D47*F47)</f>
        <v>63000</v>
      </c>
      <c r="K47" s="28"/>
    </row>
    <row r="48" spans="1:255" ht="12.75" customHeight="1" x14ac:dyDescent="0.25">
      <c r="A48" s="32"/>
      <c r="B48" s="153" t="s">
        <v>62</v>
      </c>
      <c r="C48" s="154" t="s">
        <v>63</v>
      </c>
      <c r="D48" s="155">
        <v>0.2</v>
      </c>
      <c r="E48" s="156" t="s">
        <v>61</v>
      </c>
      <c r="F48" s="156">
        <v>27112</v>
      </c>
      <c r="G48" s="73">
        <f t="shared" si="1"/>
        <v>5422.4000000000005</v>
      </c>
    </row>
    <row r="49" spans="1:7" ht="12.75" customHeight="1" x14ac:dyDescent="0.25">
      <c r="A49" s="32"/>
      <c r="B49" s="153" t="s">
        <v>64</v>
      </c>
      <c r="C49" s="154" t="s">
        <v>63</v>
      </c>
      <c r="D49" s="117">
        <v>0.06</v>
      </c>
      <c r="E49" s="156" t="s">
        <v>61</v>
      </c>
      <c r="F49" s="156">
        <v>126070</v>
      </c>
      <c r="G49" s="73">
        <f t="shared" si="1"/>
        <v>7564.2</v>
      </c>
    </row>
    <row r="50" spans="1:7" ht="12.75" customHeight="1" x14ac:dyDescent="0.25">
      <c r="A50" s="32"/>
      <c r="B50" s="153" t="s">
        <v>65</v>
      </c>
      <c r="C50" s="154" t="s">
        <v>63</v>
      </c>
      <c r="D50" s="117">
        <v>3</v>
      </c>
      <c r="E50" s="156" t="s">
        <v>39</v>
      </c>
      <c r="F50" s="156">
        <v>10825</v>
      </c>
      <c r="G50" s="73">
        <v>32475</v>
      </c>
    </row>
    <row r="51" spans="1:7" ht="12.75" customHeight="1" x14ac:dyDescent="0.25">
      <c r="A51" s="32"/>
      <c r="B51" s="153" t="s">
        <v>66</v>
      </c>
      <c r="C51" s="154" t="s">
        <v>63</v>
      </c>
      <c r="D51" s="155">
        <v>0.8</v>
      </c>
      <c r="E51" s="156" t="s">
        <v>61</v>
      </c>
      <c r="F51" s="156">
        <v>65104</v>
      </c>
      <c r="G51" s="73">
        <f t="shared" si="1"/>
        <v>52083.200000000004</v>
      </c>
    </row>
    <row r="52" spans="1:7" ht="12.75" customHeight="1" x14ac:dyDescent="0.25">
      <c r="A52" s="32"/>
      <c r="B52" s="153" t="s">
        <v>67</v>
      </c>
      <c r="C52" s="154" t="s">
        <v>63</v>
      </c>
      <c r="D52" s="156">
        <v>4</v>
      </c>
      <c r="E52" s="156" t="s">
        <v>68</v>
      </c>
      <c r="F52" s="156">
        <v>10999</v>
      </c>
      <c r="G52" s="73">
        <f t="shared" si="1"/>
        <v>43996</v>
      </c>
    </row>
    <row r="53" spans="1:7" ht="12.75" customHeight="1" x14ac:dyDescent="0.25">
      <c r="A53" s="32"/>
      <c r="B53" s="153" t="s">
        <v>69</v>
      </c>
      <c r="C53" s="154" t="s">
        <v>70</v>
      </c>
      <c r="D53" s="156">
        <v>1</v>
      </c>
      <c r="E53" s="156" t="s">
        <v>46</v>
      </c>
      <c r="F53" s="156">
        <v>1084</v>
      </c>
      <c r="G53" s="73">
        <f t="shared" si="1"/>
        <v>1084</v>
      </c>
    </row>
    <row r="54" spans="1:7" ht="12.75" customHeight="1" x14ac:dyDescent="0.25">
      <c r="A54" s="32"/>
      <c r="B54" s="153" t="s">
        <v>71</v>
      </c>
      <c r="C54" s="154" t="s">
        <v>63</v>
      </c>
      <c r="D54" s="156">
        <v>1</v>
      </c>
      <c r="E54" s="156" t="s">
        <v>46</v>
      </c>
      <c r="F54" s="156">
        <v>21100</v>
      </c>
      <c r="G54" s="73">
        <f t="shared" si="1"/>
        <v>21100</v>
      </c>
    </row>
    <row r="55" spans="1:7" ht="12.75" customHeight="1" x14ac:dyDescent="0.25">
      <c r="A55" s="32"/>
      <c r="B55" s="153" t="s">
        <v>72</v>
      </c>
      <c r="C55" s="154" t="s">
        <v>63</v>
      </c>
      <c r="D55" s="155">
        <v>0.1</v>
      </c>
      <c r="E55" s="156" t="s">
        <v>51</v>
      </c>
      <c r="F55" s="156">
        <v>97800</v>
      </c>
      <c r="G55" s="73">
        <f t="shared" si="1"/>
        <v>9780</v>
      </c>
    </row>
    <row r="56" spans="1:7" ht="12.75" customHeight="1" x14ac:dyDescent="0.25">
      <c r="A56" s="32"/>
      <c r="B56" s="153" t="s">
        <v>73</v>
      </c>
      <c r="C56" s="154" t="s">
        <v>63</v>
      </c>
      <c r="D56" s="155">
        <v>0.5</v>
      </c>
      <c r="E56" s="156" t="s">
        <v>51</v>
      </c>
      <c r="F56" s="156">
        <v>27650</v>
      </c>
      <c r="G56" s="73">
        <f t="shared" si="1"/>
        <v>13825</v>
      </c>
    </row>
    <row r="57" spans="1:7" ht="12.75" customHeight="1" x14ac:dyDescent="0.25">
      <c r="A57" s="32"/>
      <c r="B57" s="74" t="s">
        <v>74</v>
      </c>
      <c r="C57" s="75" t="s">
        <v>60</v>
      </c>
      <c r="D57" s="76">
        <v>100</v>
      </c>
      <c r="E57" s="156" t="s">
        <v>61</v>
      </c>
      <c r="F57" s="76">
        <v>735</v>
      </c>
      <c r="G57" s="77">
        <f>(D57*F57)</f>
        <v>73500</v>
      </c>
    </row>
    <row r="58" spans="1:7" ht="12.75" customHeight="1" x14ac:dyDescent="0.25">
      <c r="A58" s="32"/>
      <c r="B58" s="153" t="s">
        <v>75</v>
      </c>
      <c r="C58" s="154" t="s">
        <v>60</v>
      </c>
      <c r="D58" s="156">
        <v>350</v>
      </c>
      <c r="E58" s="156" t="s">
        <v>61</v>
      </c>
      <c r="F58" s="156">
        <v>800</v>
      </c>
      <c r="G58" s="73">
        <f t="shared" si="1"/>
        <v>280000</v>
      </c>
    </row>
    <row r="59" spans="1:7" ht="12.75" customHeight="1" x14ac:dyDescent="0.25">
      <c r="A59" s="32"/>
      <c r="B59" s="74" t="s">
        <v>76</v>
      </c>
      <c r="C59" s="75" t="s">
        <v>60</v>
      </c>
      <c r="D59" s="76">
        <v>200</v>
      </c>
      <c r="E59" s="76" t="s">
        <v>77</v>
      </c>
      <c r="F59" s="76">
        <v>760</v>
      </c>
      <c r="G59" s="77">
        <f t="shared" si="1"/>
        <v>152000</v>
      </c>
    </row>
    <row r="60" spans="1:7" ht="13.5" customHeight="1" x14ac:dyDescent="0.25">
      <c r="A60" s="11"/>
      <c r="B60" s="99" t="s">
        <v>78</v>
      </c>
      <c r="C60" s="100"/>
      <c r="D60" s="144"/>
      <c r="E60" s="144"/>
      <c r="F60" s="144"/>
      <c r="G60" s="145">
        <f>G47+G48+G53+G54+G56+G57+G58+G59</f>
        <v>609931.4</v>
      </c>
    </row>
    <row r="61" spans="1:7" ht="12" customHeight="1" x14ac:dyDescent="0.25">
      <c r="A61" s="2"/>
      <c r="B61" s="133"/>
      <c r="C61" s="91"/>
      <c r="D61" s="91"/>
      <c r="E61" s="143"/>
      <c r="F61" s="92"/>
      <c r="G61" s="92"/>
    </row>
    <row r="62" spans="1:7" ht="12" customHeight="1" x14ac:dyDescent="0.25">
      <c r="A62" s="11"/>
      <c r="B62" s="138" t="s">
        <v>79</v>
      </c>
      <c r="C62" s="132"/>
      <c r="D62" s="118"/>
      <c r="E62" s="118"/>
      <c r="F62" s="119"/>
      <c r="G62" s="119"/>
    </row>
    <row r="63" spans="1:7" ht="24" customHeight="1" x14ac:dyDescent="0.25">
      <c r="A63" s="11"/>
      <c r="B63" s="120" t="s">
        <v>80</v>
      </c>
      <c r="C63" s="121" t="s">
        <v>57</v>
      </c>
      <c r="D63" s="121" t="s">
        <v>58</v>
      </c>
      <c r="E63" s="120" t="s">
        <v>27</v>
      </c>
      <c r="F63" s="121" t="s">
        <v>28</v>
      </c>
      <c r="G63" s="120" t="s">
        <v>29</v>
      </c>
    </row>
    <row r="64" spans="1:7" ht="12.75" customHeight="1" x14ac:dyDescent="0.25">
      <c r="A64" s="32"/>
      <c r="B64" s="146" t="s">
        <v>81</v>
      </c>
      <c r="C64" s="147" t="s">
        <v>70</v>
      </c>
      <c r="D64" s="148">
        <v>1</v>
      </c>
      <c r="E64" s="148" t="s">
        <v>82</v>
      </c>
      <c r="F64" s="149">
        <v>33000</v>
      </c>
      <c r="G64" s="142">
        <f t="shared" ref="G64:G65" si="2">(D64*F64)</f>
        <v>33000</v>
      </c>
    </row>
    <row r="65" spans="1:7" ht="12.75" customHeight="1" x14ac:dyDescent="0.25">
      <c r="A65" s="11"/>
      <c r="B65" s="157" t="s">
        <v>83</v>
      </c>
      <c r="C65" s="94" t="s">
        <v>70</v>
      </c>
      <c r="D65" s="158">
        <v>1</v>
      </c>
      <c r="E65" s="158" t="s">
        <v>82</v>
      </c>
      <c r="F65" s="159">
        <v>20000</v>
      </c>
      <c r="G65" s="73">
        <f t="shared" si="2"/>
        <v>20000</v>
      </c>
    </row>
    <row r="66" spans="1:7" ht="12.75" customHeight="1" x14ac:dyDescent="0.25">
      <c r="A66" s="11"/>
      <c r="B66" s="74" t="s">
        <v>84</v>
      </c>
      <c r="C66" s="75" t="s">
        <v>70</v>
      </c>
      <c r="D66" s="76">
        <f>50*100/25</f>
        <v>200</v>
      </c>
      <c r="E66" s="76" t="s">
        <v>85</v>
      </c>
      <c r="F66" s="76">
        <v>110</v>
      </c>
      <c r="G66" s="77">
        <f>(D66*F66)</f>
        <v>22000</v>
      </c>
    </row>
    <row r="67" spans="1:7" ht="13.5" customHeight="1" x14ac:dyDescent="0.25">
      <c r="A67" s="11"/>
      <c r="B67" s="99" t="s">
        <v>86</v>
      </c>
      <c r="C67" s="100"/>
      <c r="D67" s="144"/>
      <c r="E67" s="144"/>
      <c r="F67" s="144"/>
      <c r="G67" s="145">
        <f>SUM(G64:G66)</f>
        <v>75000</v>
      </c>
    </row>
    <row r="68" spans="1:7" ht="12" customHeight="1" x14ac:dyDescent="0.25">
      <c r="A68" s="2"/>
      <c r="B68" s="133"/>
      <c r="C68" s="133"/>
      <c r="D68" s="133"/>
      <c r="E68" s="133"/>
      <c r="F68" s="150"/>
      <c r="G68" s="150"/>
    </row>
    <row r="69" spans="1:7" ht="12" customHeight="1" x14ac:dyDescent="0.25">
      <c r="A69" s="11"/>
      <c r="B69" s="78" t="s">
        <v>87</v>
      </c>
      <c r="C69" s="79"/>
      <c r="D69" s="79"/>
      <c r="E69" s="79"/>
      <c r="F69" s="79"/>
      <c r="G69" s="80">
        <f>G22+G43+G60+G67</f>
        <v>997931.08000000007</v>
      </c>
    </row>
    <row r="70" spans="1:7" ht="12" customHeight="1" x14ac:dyDescent="0.25">
      <c r="A70" s="11"/>
      <c r="B70" s="81" t="s">
        <v>88</v>
      </c>
      <c r="C70" s="82"/>
      <c r="D70" s="82"/>
      <c r="E70" s="82"/>
      <c r="F70" s="82"/>
      <c r="G70" s="83">
        <f>G69*0.05</f>
        <v>49896.554000000004</v>
      </c>
    </row>
    <row r="71" spans="1:7" ht="12" customHeight="1" x14ac:dyDescent="0.25">
      <c r="A71" s="11"/>
      <c r="B71" s="84" t="s">
        <v>89</v>
      </c>
      <c r="C71" s="85"/>
      <c r="D71" s="85"/>
      <c r="E71" s="85"/>
      <c r="F71" s="85"/>
      <c r="G71" s="86">
        <f>G70+G69</f>
        <v>1047827.6340000001</v>
      </c>
    </row>
    <row r="72" spans="1:7" ht="12" customHeight="1" x14ac:dyDescent="0.25">
      <c r="A72" s="11"/>
      <c r="B72" s="81" t="s">
        <v>90</v>
      </c>
      <c r="C72" s="82"/>
      <c r="D72" s="82"/>
      <c r="E72" s="82"/>
      <c r="F72" s="82"/>
      <c r="G72" s="83">
        <f>G12</f>
        <v>2100000</v>
      </c>
    </row>
    <row r="73" spans="1:7" ht="12" customHeight="1" x14ac:dyDescent="0.25">
      <c r="A73" s="11"/>
      <c r="B73" s="87" t="s">
        <v>91</v>
      </c>
      <c r="C73" s="88"/>
      <c r="D73" s="88"/>
      <c r="E73" s="88"/>
      <c r="F73" s="88"/>
      <c r="G73" s="89">
        <f>G72-G71</f>
        <v>1052172.3659999999</v>
      </c>
    </row>
    <row r="74" spans="1:7" ht="12" customHeight="1" x14ac:dyDescent="0.25">
      <c r="A74" s="11"/>
      <c r="B74" s="29" t="s">
        <v>92</v>
      </c>
      <c r="C74" s="30"/>
      <c r="D74" s="30"/>
      <c r="E74" s="30"/>
      <c r="F74" s="30"/>
      <c r="G74" s="8"/>
    </row>
    <row r="75" spans="1:7" ht="12.75" customHeight="1" thickBot="1" x14ac:dyDescent="0.3">
      <c r="A75" s="11"/>
      <c r="B75" s="31"/>
      <c r="C75" s="30"/>
      <c r="D75" s="30"/>
      <c r="E75" s="30"/>
      <c r="F75" s="30"/>
      <c r="G75" s="8"/>
    </row>
    <row r="76" spans="1:7" ht="12" customHeight="1" x14ac:dyDescent="0.25">
      <c r="A76" s="11"/>
      <c r="B76" s="103" t="s">
        <v>93</v>
      </c>
      <c r="C76" s="104"/>
      <c r="D76" s="104"/>
      <c r="E76" s="104"/>
      <c r="F76" s="105"/>
      <c r="G76" s="8"/>
    </row>
    <row r="77" spans="1:7" ht="12" customHeight="1" x14ac:dyDescent="0.25">
      <c r="A77" s="11"/>
      <c r="B77" s="106" t="s">
        <v>94</v>
      </c>
      <c r="C77" s="107"/>
      <c r="D77" s="107"/>
      <c r="E77" s="107"/>
      <c r="F77" s="108"/>
      <c r="G77" s="8"/>
    </row>
    <row r="78" spans="1:7" ht="12" customHeight="1" x14ac:dyDescent="0.25">
      <c r="A78" s="11"/>
      <c r="B78" s="106" t="s">
        <v>95</v>
      </c>
      <c r="C78" s="107"/>
      <c r="D78" s="107"/>
      <c r="E78" s="107"/>
      <c r="F78" s="108"/>
      <c r="G78" s="8"/>
    </row>
    <row r="79" spans="1:7" ht="12" customHeight="1" x14ac:dyDescent="0.25">
      <c r="A79" s="11"/>
      <c r="B79" s="106" t="s">
        <v>96</v>
      </c>
      <c r="C79" s="107"/>
      <c r="D79" s="107"/>
      <c r="E79" s="107"/>
      <c r="F79" s="108"/>
      <c r="G79" s="8"/>
    </row>
    <row r="80" spans="1:7" ht="12" customHeight="1" x14ac:dyDescent="0.25">
      <c r="A80" s="11"/>
      <c r="B80" s="106" t="s">
        <v>97</v>
      </c>
      <c r="C80" s="107"/>
      <c r="D80" s="107"/>
      <c r="E80" s="107"/>
      <c r="F80" s="108"/>
      <c r="G80" s="8"/>
    </row>
    <row r="81" spans="1:7" ht="12" customHeight="1" x14ac:dyDescent="0.25">
      <c r="A81" s="11"/>
      <c r="B81" s="106" t="s">
        <v>98</v>
      </c>
      <c r="C81" s="107"/>
      <c r="D81" s="107"/>
      <c r="E81" s="107"/>
      <c r="F81" s="108"/>
      <c r="G81" s="8"/>
    </row>
    <row r="82" spans="1:7" ht="12.75" customHeight="1" thickBot="1" x14ac:dyDescent="0.3">
      <c r="A82" s="11"/>
      <c r="B82" s="109" t="s">
        <v>99</v>
      </c>
      <c r="C82" s="110"/>
      <c r="D82" s="110"/>
      <c r="E82" s="110"/>
      <c r="F82" s="111"/>
      <c r="G82" s="8"/>
    </row>
    <row r="83" spans="1:7" ht="12.75" customHeight="1" x14ac:dyDescent="0.25">
      <c r="A83" s="11"/>
      <c r="B83" s="17"/>
      <c r="C83" s="10"/>
      <c r="D83" s="10"/>
      <c r="E83" s="10"/>
      <c r="F83" s="10"/>
      <c r="G83" s="8"/>
    </row>
    <row r="84" spans="1:7" ht="15" customHeight="1" thickBot="1" x14ac:dyDescent="0.3">
      <c r="A84" s="11"/>
      <c r="B84" s="160" t="s">
        <v>100</v>
      </c>
      <c r="C84" s="161"/>
      <c r="D84" s="34"/>
      <c r="E84" s="5"/>
      <c r="F84" s="5"/>
      <c r="G84" s="8"/>
    </row>
    <row r="85" spans="1:7" ht="12" customHeight="1" x14ac:dyDescent="0.25">
      <c r="A85" s="11"/>
      <c r="B85" s="35" t="s">
        <v>80</v>
      </c>
      <c r="C85" s="36" t="s">
        <v>101</v>
      </c>
      <c r="D85" s="37" t="s">
        <v>102</v>
      </c>
      <c r="E85" s="5"/>
      <c r="F85" s="5"/>
      <c r="G85" s="8"/>
    </row>
    <row r="86" spans="1:7" ht="12" customHeight="1" x14ac:dyDescent="0.25">
      <c r="A86" s="11"/>
      <c r="B86" s="38" t="s">
        <v>103</v>
      </c>
      <c r="C86" s="39">
        <f>+G22</f>
        <v>20000</v>
      </c>
      <c r="D86" s="40">
        <f>(C86/C92)</f>
        <v>1.9087108748651306E-2</v>
      </c>
      <c r="E86" s="5"/>
      <c r="F86" s="5"/>
      <c r="G86" s="8"/>
    </row>
    <row r="87" spans="1:7" ht="12" customHeight="1" x14ac:dyDescent="0.25">
      <c r="A87" s="11"/>
      <c r="B87" s="38" t="s">
        <v>104</v>
      </c>
      <c r="C87" s="41">
        <f>+G27</f>
        <v>0</v>
      </c>
      <c r="D87" s="40">
        <v>0</v>
      </c>
      <c r="E87" s="5"/>
      <c r="F87" s="5"/>
      <c r="G87" s="8"/>
    </row>
    <row r="88" spans="1:7" ht="12" customHeight="1" x14ac:dyDescent="0.25">
      <c r="A88" s="11"/>
      <c r="B88" s="38" t="s">
        <v>105</v>
      </c>
      <c r="C88" s="39">
        <f>+G43</f>
        <v>292999.67999999999</v>
      </c>
      <c r="D88" s="40">
        <f>(C88/C92)</f>
        <v>0.27962583777400163</v>
      </c>
      <c r="E88" s="5"/>
      <c r="F88" s="5"/>
      <c r="G88" s="8"/>
    </row>
    <row r="89" spans="1:7" ht="12" customHeight="1" x14ac:dyDescent="0.25">
      <c r="A89" s="11"/>
      <c r="B89" s="38" t="s">
        <v>56</v>
      </c>
      <c r="C89" s="39">
        <f>+G60</f>
        <v>609931.4</v>
      </c>
      <c r="D89" s="40">
        <f>(C89/C92)</f>
        <v>0.58209134805085694</v>
      </c>
      <c r="E89" s="5"/>
      <c r="F89" s="5"/>
      <c r="G89" s="8"/>
    </row>
    <row r="90" spans="1:7" ht="12" customHeight="1" x14ac:dyDescent="0.25">
      <c r="A90" s="11"/>
      <c r="B90" s="38" t="s">
        <v>106</v>
      </c>
      <c r="C90" s="42">
        <f>+G67</f>
        <v>75000</v>
      </c>
      <c r="D90" s="40">
        <f>(C90/C92)</f>
        <v>7.1576657807442393E-2</v>
      </c>
      <c r="E90" s="7"/>
      <c r="F90" s="7"/>
      <c r="G90" s="8"/>
    </row>
    <row r="91" spans="1:7" ht="12" customHeight="1" x14ac:dyDescent="0.25">
      <c r="A91" s="11"/>
      <c r="B91" s="38" t="s">
        <v>107</v>
      </c>
      <c r="C91" s="42">
        <f>+G70</f>
        <v>49896.554000000004</v>
      </c>
      <c r="D91" s="40">
        <f>(C91/C92)</f>
        <v>4.7619047619047616E-2</v>
      </c>
      <c r="E91" s="7"/>
      <c r="F91" s="7"/>
      <c r="G91" s="8"/>
    </row>
    <row r="92" spans="1:7" ht="12.75" customHeight="1" thickBot="1" x14ac:dyDescent="0.3">
      <c r="A92" s="11"/>
      <c r="B92" s="43" t="s">
        <v>108</v>
      </c>
      <c r="C92" s="44">
        <f>SUM(C86:C91)</f>
        <v>1047827.6340000001</v>
      </c>
      <c r="D92" s="45">
        <f>SUM(D86:D91)</f>
        <v>1</v>
      </c>
      <c r="E92" s="7"/>
      <c r="F92" s="7"/>
      <c r="G92" s="8"/>
    </row>
    <row r="93" spans="1:7" ht="12" customHeight="1" x14ac:dyDescent="0.25">
      <c r="A93" s="11"/>
      <c r="B93" s="13"/>
      <c r="C93" s="12"/>
      <c r="D93" s="12"/>
      <c r="E93" s="12"/>
      <c r="F93" s="12"/>
      <c r="G93" s="8"/>
    </row>
    <row r="94" spans="1:7" ht="12.75" customHeight="1" x14ac:dyDescent="0.25">
      <c r="A94" s="11"/>
      <c r="B94" s="14"/>
      <c r="C94" s="12"/>
      <c r="D94" s="12"/>
      <c r="E94" s="12"/>
      <c r="F94" s="12"/>
      <c r="G94" s="8"/>
    </row>
    <row r="95" spans="1:7" ht="12" customHeight="1" thickBot="1" x14ac:dyDescent="0.3">
      <c r="A95" s="4"/>
      <c r="B95" s="20"/>
      <c r="C95" s="21" t="s">
        <v>109</v>
      </c>
      <c r="D95" s="22"/>
      <c r="E95" s="23"/>
      <c r="F95" s="6"/>
      <c r="G95" s="8"/>
    </row>
    <row r="96" spans="1:7" ht="12" customHeight="1" x14ac:dyDescent="0.25">
      <c r="A96" s="11"/>
      <c r="B96" s="24" t="s">
        <v>110</v>
      </c>
      <c r="C96" s="25">
        <v>50</v>
      </c>
      <c r="D96" s="25">
        <v>60</v>
      </c>
      <c r="E96" s="26">
        <v>70</v>
      </c>
      <c r="F96" s="19"/>
      <c r="G96" s="9"/>
    </row>
    <row r="97" spans="1:7" ht="12.75" customHeight="1" thickBot="1" x14ac:dyDescent="0.3">
      <c r="A97" s="11"/>
      <c r="B97" s="15" t="s">
        <v>111</v>
      </c>
      <c r="C97" s="16">
        <f>(G71/C96)</f>
        <v>20956.552680000001</v>
      </c>
      <c r="D97" s="16">
        <f>(G71/D96)</f>
        <v>17463.793900000001</v>
      </c>
      <c r="E97" s="27">
        <f>(G71/E96)</f>
        <v>14968.966200000001</v>
      </c>
      <c r="F97" s="19"/>
      <c r="G97" s="9"/>
    </row>
    <row r="98" spans="1:7" ht="15.6" customHeight="1" x14ac:dyDescent="0.25">
      <c r="A98" s="11"/>
      <c r="B98" s="18" t="s">
        <v>112</v>
      </c>
      <c r="C98" s="10"/>
      <c r="D98" s="10"/>
      <c r="E98" s="10"/>
      <c r="F98" s="10"/>
      <c r="G98" s="10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invierno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2023-04-24T13:37:12Z</dcterms:modified>
  <cp:category/>
  <cp:contentStatus/>
</cp:coreProperties>
</file>