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Trigo Primavera" sheetId="1" r:id="rId1"/>
  </sheets>
  <definedNames>
    <definedName name="_xlnm.Print_Area" localSheetId="0">'Trigo Primavera'!$A$1:$F$92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F55" i="1" l="1"/>
  <c r="F50" i="1"/>
  <c r="F34" i="1"/>
  <c r="F40" i="1" s="1"/>
  <c r="F60" i="1" l="1"/>
  <c r="F53" i="1"/>
  <c r="F52" i="1"/>
  <c r="F23" i="1"/>
  <c r="F46" i="1"/>
  <c r="F24" i="1"/>
  <c r="F49" i="1"/>
  <c r="F45" i="1"/>
  <c r="F21" i="1"/>
  <c r="F22" i="1"/>
  <c r="F20" i="1"/>
  <c r="F48" i="1"/>
  <c r="F30" i="1"/>
  <c r="B82" i="1" s="1"/>
  <c r="F11" i="1"/>
  <c r="F67" i="1" s="1"/>
  <c r="F62" i="1" l="1"/>
  <c r="B85" i="1" s="1"/>
  <c r="F25" i="1"/>
  <c r="B81" i="1" s="1"/>
  <c r="B83" i="1"/>
  <c r="F56" i="1"/>
  <c r="B84" i="1" s="1"/>
  <c r="F64" i="1" l="1"/>
  <c r="F65" i="1" s="1"/>
  <c r="B86" i="1" l="1"/>
  <c r="F66" i="1"/>
  <c r="B87" i="1" l="1"/>
  <c r="D91" i="1"/>
  <c r="F68" i="1"/>
  <c r="C91" i="1"/>
  <c r="B91" i="1"/>
  <c r="C85" i="1" l="1"/>
  <c r="C83" i="1"/>
  <c r="C81" i="1"/>
  <c r="C84" i="1"/>
  <c r="C86" i="1"/>
  <c r="C87" i="1" l="1"/>
</calcChain>
</file>

<file path=xl/sharedStrings.xml><?xml version="1.0" encoding="utf-8"?>
<sst xmlns="http://schemas.openxmlformats.org/spreadsheetml/2006/main" count="160" uniqueCount="116">
  <si>
    <t>RUBRO O CULTIVO</t>
  </si>
  <si>
    <t>VARIEDAD</t>
  </si>
  <si>
    <t>Pantera - Millán - Queltehue</t>
  </si>
  <si>
    <t>FECHA ESTIMADA  PRECIO VENTA</t>
  </si>
  <si>
    <t>Febrero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</si>
  <si>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</si>
  <si>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</si>
  <si>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</si>
  <si>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</si>
  <si>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</si>
  <si>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</si>
  <si>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</si>
  <si>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</si>
  <si>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</si>
  <si>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</si>
  <si>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</si>
  <si>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</si>
  <si>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</si>
  <si>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</si>
  <si>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</si>
  <si>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</si>
  <si>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</si>
  <si>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</si>
  <si>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</si>
  <si>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</si>
  <si>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</si>
  <si>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</si>
  <si>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</si>
  <si>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de semilla</t>
  </si>
  <si>
    <t>jh</t>
  </si>
  <si>
    <t>Encalado</t>
  </si>
  <si>
    <t>Ago</t>
  </si>
  <si>
    <t>Siembra</t>
  </si>
  <si>
    <t>Ago - Sept</t>
  </si>
  <si>
    <t>Cosecha</t>
  </si>
  <si>
    <t>JORNADAS ANIMAL</t>
  </si>
  <si>
    <t>Subtotal Jornadas Animal</t>
  </si>
  <si>
    <t>MAQUINARIA</t>
  </si>
  <si>
    <t>Trompo abonador</t>
  </si>
  <si>
    <t xml:space="preserve">jm </t>
  </si>
  <si>
    <t>Arado cincel</t>
  </si>
  <si>
    <t>Rastraje</t>
  </si>
  <si>
    <t>Siembra y fertilización</t>
  </si>
  <si>
    <t>Pulverizador con Dron</t>
  </si>
  <si>
    <t>Cosecha máquina</t>
  </si>
  <si>
    <t>Subtotal Costo Maquinaria</t>
  </si>
  <si>
    <t>INSUMOS</t>
  </si>
  <si>
    <t>Insumos</t>
  </si>
  <si>
    <t>Unidad (Kg/l/u)</t>
  </si>
  <si>
    <t>SEMILLA</t>
  </si>
  <si>
    <t>Semilla trigo</t>
  </si>
  <si>
    <t>kg</t>
  </si>
  <si>
    <t>lt</t>
  </si>
  <si>
    <t>FERTILIZANTES</t>
  </si>
  <si>
    <t>Mezcla  9-41-12</t>
  </si>
  <si>
    <t>Urea</t>
  </si>
  <si>
    <t>Cal</t>
  </si>
  <si>
    <t xml:space="preserve">Jul </t>
  </si>
  <si>
    <t>HERBICIDA</t>
  </si>
  <si>
    <t>FUNGICIDA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</si>
  <si>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</si>
  <si>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</si>
  <si>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</si>
  <si>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</si>
  <si>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</si>
  <si>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</si>
  <si>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</si>
  <si>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</si>
  <si>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</si>
  <si>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</si>
  <si>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</si>
  <si>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</si>
  <si>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</si>
  <si>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</si>
  <si>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</si>
  <si>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</si>
  <si>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</si>
  <si>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</si>
  <si>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</si>
  <si>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</si>
  <si>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</si>
  <si>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</si>
  <si>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</si>
  <si>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</si>
  <si>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</si>
  <si>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ESCENARIOS COSTO UNITARIO  ($/KG)</t>
  </si>
  <si>
    <t>(*): Este valor representa el valor mìnimo de venta del producto</t>
  </si>
  <si>
    <t>Juwel Top</t>
  </si>
  <si>
    <t>Flete</t>
  </si>
  <si>
    <t>Feb</t>
  </si>
  <si>
    <t>Jul - Ago</t>
  </si>
  <si>
    <t xml:space="preserve">Ago - Oct </t>
  </si>
  <si>
    <t>Ene - Feb</t>
  </si>
  <si>
    <t>Trigo Primavera</t>
  </si>
  <si>
    <t>Subtotal Mano de Obra</t>
  </si>
  <si>
    <t xml:space="preserve">May - Ago </t>
  </si>
  <si>
    <t xml:space="preserve">Jul - Ago </t>
  </si>
  <si>
    <t>May - Ago</t>
  </si>
  <si>
    <t xml:space="preserve">Sept - Oct </t>
  </si>
  <si>
    <t>Sept - Nov</t>
  </si>
  <si>
    <t>Sept - Oct</t>
  </si>
  <si>
    <t>Jul - Sept</t>
  </si>
  <si>
    <t>$/Há</t>
  </si>
  <si>
    <t>COSTO TOTAL/Há</t>
  </si>
  <si>
    <t>n/a</t>
  </si>
  <si>
    <t>Indar Flo (desinfectante semilla)</t>
  </si>
  <si>
    <t>Aplicación fertilizantes y pesticidas</t>
  </si>
  <si>
    <t>Rendimiento (Kg/Há)</t>
  </si>
  <si>
    <t>Costo unitario (Kg/Há (*)</t>
  </si>
  <si>
    <t>PRECIO ESPERADO ($/Kg)</t>
  </si>
  <si>
    <t>RENDIMIENTO (Kg/Há)</t>
  </si>
  <si>
    <t>3. Precio esperado por ventas corresponde a precio colocado en el domicilio del comprador, (incluye Ingreso a Feria)</t>
  </si>
  <si>
    <t>Binomio 230 EC (pre - emergencia)</t>
  </si>
  <si>
    <t>Axial 050 EC (post - emergencia)</t>
  </si>
  <si>
    <t>Cntidad / Há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</si>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</sst>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0.0"/>
    <numFmt numFmtId="168" formatCode="0.000"/>
    <numFmt numFmtId="169" formatCode="_ [$$-340A]* #,##0_ ;_ [$$-340A]* \-#,##0_ ;_ [$$-340A]* &quot;-&quot;_ ;_ @_ "/>
    <numFmt numFmtId="170" formatCode="[$$-340A]#,##0;[$$-340A]\-#,##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1" fillId="0" borderId="0" applyFont="0" applyFill="0" applyBorder="0" applyAlignment="0" applyProtection="0"/>
  </cellStyleXfs>
  <cellXfs count="114">
    <xf numFmtId="0" fontId="0" fillId="0" borderId="0" xfId="0"/>
    <xf numFmtId="49" fontId="2" fillId="3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49" fontId="1" fillId="10" borderId="3" xfId="0" applyNumberFormat="1" applyFont="1" applyFill="1" applyBorder="1" applyAlignment="1">
      <alignment horizontal="justify" vertical="center" wrapText="1"/>
    </xf>
    <xf numFmtId="14" fontId="1" fillId="2" borderId="4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49" fontId="1" fillId="10" borderId="14" xfId="0" applyNumberFormat="1" applyFont="1" applyFill="1" applyBorder="1" applyAlignment="1">
      <alignment horizontal="justify" vertical="center" wrapText="1"/>
    </xf>
    <xf numFmtId="167" fontId="1" fillId="10" borderId="3" xfId="0" applyNumberFormat="1" applyFont="1" applyFill="1" applyBorder="1" applyAlignment="1">
      <alignment horizontal="justify" vertical="center" wrapText="1"/>
    </xf>
    <xf numFmtId="3" fontId="1" fillId="2" borderId="6" xfId="0" applyNumberFormat="1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justify" vertical="center" wrapText="1"/>
    </xf>
    <xf numFmtId="166" fontId="1" fillId="0" borderId="0" xfId="0" applyNumberFormat="1" applyFont="1" applyAlignment="1">
      <alignment horizontal="justify" vertical="center" wrapText="1"/>
    </xf>
    <xf numFmtId="49" fontId="1" fillId="10" borderId="15" xfId="0" applyNumberFormat="1" applyFont="1" applyFill="1" applyBorder="1" applyAlignment="1">
      <alignment horizontal="justify" vertical="center" wrapText="1"/>
    </xf>
    <xf numFmtId="0" fontId="1" fillId="10" borderId="15" xfId="0" applyNumberFormat="1" applyFont="1" applyFill="1" applyBorder="1" applyAlignment="1">
      <alignment horizontal="justify" vertical="center" wrapText="1"/>
    </xf>
    <xf numFmtId="49" fontId="1" fillId="0" borderId="15" xfId="0" applyNumberFormat="1" applyFont="1" applyFill="1" applyBorder="1" applyAlignment="1">
      <alignment horizontal="justify" vertical="center" wrapText="1"/>
    </xf>
    <xf numFmtId="1" fontId="1" fillId="0" borderId="15" xfId="0" applyNumberFormat="1" applyFont="1" applyFill="1" applyBorder="1" applyAlignment="1">
      <alignment horizontal="justify" vertical="center" wrapText="1"/>
    </xf>
    <xf numFmtId="49" fontId="6" fillId="0" borderId="15" xfId="0" applyNumberFormat="1" applyFont="1" applyFill="1" applyBorder="1" applyAlignment="1">
      <alignment horizontal="justify" vertical="center" wrapText="1"/>
    </xf>
    <xf numFmtId="0" fontId="6" fillId="0" borderId="15" xfId="0" applyNumberFormat="1" applyFont="1" applyFill="1" applyBorder="1" applyAlignment="1">
      <alignment horizontal="justify" vertical="center" wrapText="1"/>
    </xf>
    <xf numFmtId="0" fontId="1" fillId="0" borderId="15" xfId="0" applyNumberFormat="1" applyFont="1" applyFill="1" applyBorder="1" applyAlignment="1">
      <alignment horizontal="justify" vertical="center" wrapText="1"/>
    </xf>
    <xf numFmtId="49" fontId="7" fillId="10" borderId="15" xfId="0" applyNumberFormat="1" applyFont="1" applyFill="1" applyBorder="1" applyAlignment="1">
      <alignment horizontal="justify" vertical="center" wrapText="1"/>
    </xf>
    <xf numFmtId="0" fontId="7" fillId="10" borderId="15" xfId="0" applyNumberFormat="1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165" fontId="2" fillId="2" borderId="7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horizontal="justify" vertical="center" wrapText="1"/>
    </xf>
    <xf numFmtId="49" fontId="5" fillId="2" borderId="8" xfId="0" applyNumberFormat="1" applyFont="1" applyFill="1" applyBorder="1" applyAlignment="1">
      <alignment horizontal="justify" vertical="center" wrapText="1"/>
    </xf>
    <xf numFmtId="9" fontId="1" fillId="2" borderId="9" xfId="0" applyNumberFormat="1" applyFont="1" applyFill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justify" vertical="center" wrapText="1"/>
    </xf>
    <xf numFmtId="49" fontId="5" fillId="8" borderId="10" xfId="0" applyNumberFormat="1" applyFont="1" applyFill="1" applyBorder="1" applyAlignment="1">
      <alignment horizontal="justify" vertical="center" wrapText="1"/>
    </xf>
    <xf numFmtId="9" fontId="5" fillId="8" borderId="12" xfId="0" applyNumberFormat="1" applyFont="1" applyFill="1" applyBorder="1" applyAlignment="1">
      <alignment horizontal="justify" vertical="center" wrapText="1"/>
    </xf>
    <xf numFmtId="49" fontId="1" fillId="10" borderId="16" xfId="0" applyNumberFormat="1" applyFont="1" applyFill="1" applyBorder="1" applyAlignment="1">
      <alignment horizontal="justify" vertical="center" wrapText="1"/>
    </xf>
    <xf numFmtId="17" fontId="1" fillId="2" borderId="16" xfId="0" applyNumberFormat="1" applyFont="1" applyFill="1" applyBorder="1" applyAlignment="1">
      <alignment horizontal="justify" vertical="center" wrapText="1"/>
    </xf>
    <xf numFmtId="0" fontId="1" fillId="2" borderId="23" xfId="0" applyFont="1" applyFill="1" applyBorder="1" applyAlignment="1">
      <alignment horizontal="justify" vertical="center" wrapText="1"/>
    </xf>
    <xf numFmtId="0" fontId="1" fillId="2" borderId="24" xfId="0" applyFont="1" applyFill="1" applyBorder="1" applyAlignment="1">
      <alignment horizontal="justify" vertical="center" wrapText="1"/>
    </xf>
    <xf numFmtId="49" fontId="1" fillId="2" borderId="15" xfId="0" applyNumberFormat="1" applyFont="1" applyFill="1" applyBorder="1" applyAlignment="1">
      <alignment horizontal="justify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1" fillId="10" borderId="15" xfId="0" applyNumberFormat="1" applyFont="1" applyFill="1" applyBorder="1" applyAlignment="1" applyProtection="1">
      <alignment horizontal="justify" vertical="center" wrapText="1"/>
      <protection locked="0"/>
    </xf>
    <xf numFmtId="0" fontId="1" fillId="2" borderId="27" xfId="0" applyFont="1" applyFill="1" applyBorder="1" applyAlignment="1">
      <alignment horizontal="justify" vertical="center" wrapText="1"/>
    </xf>
    <xf numFmtId="0" fontId="1" fillId="2" borderId="28" xfId="0" applyFont="1" applyFill="1" applyBorder="1" applyAlignment="1">
      <alignment horizontal="justify" vertical="center" wrapText="1"/>
    </xf>
    <xf numFmtId="3" fontId="1" fillId="2" borderId="28" xfId="0" applyNumberFormat="1" applyFont="1" applyFill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justify" vertical="center" wrapText="1"/>
    </xf>
    <xf numFmtId="3" fontId="1" fillId="2" borderId="29" xfId="0" applyNumberFormat="1" applyFont="1" applyFill="1" applyBorder="1" applyAlignment="1">
      <alignment horizontal="justify" vertical="center" wrapText="1"/>
    </xf>
    <xf numFmtId="49" fontId="5" fillId="8" borderId="31" xfId="0" applyNumberFormat="1" applyFont="1" applyFill="1" applyBorder="1" applyAlignment="1">
      <alignment horizontal="justify" vertical="center" wrapText="1"/>
    </xf>
    <xf numFmtId="49" fontId="5" fillId="8" borderId="32" xfId="0" applyNumberFormat="1" applyFont="1" applyFill="1" applyBorder="1" applyAlignment="1">
      <alignment horizontal="justify" vertical="center" wrapText="1"/>
    </xf>
    <xf numFmtId="167" fontId="1" fillId="10" borderId="14" xfId="0" applyNumberFormat="1" applyFont="1" applyFill="1" applyBorder="1" applyAlignment="1">
      <alignment horizontal="justify" vertical="center" wrapText="1"/>
    </xf>
    <xf numFmtId="168" fontId="1" fillId="10" borderId="3" xfId="0" applyNumberFormat="1" applyFont="1" applyFill="1" applyBorder="1" applyAlignment="1">
      <alignment horizontal="justify" vertical="center" wrapText="1"/>
    </xf>
    <xf numFmtId="2" fontId="1" fillId="10" borderId="15" xfId="0" applyNumberFormat="1" applyFont="1" applyFill="1" applyBorder="1" applyAlignment="1">
      <alignment horizontal="justify" vertical="center" wrapText="1"/>
    </xf>
    <xf numFmtId="168" fontId="1" fillId="10" borderId="15" xfId="0" applyNumberFormat="1" applyFont="1" applyFill="1" applyBorder="1" applyAlignment="1">
      <alignment horizontal="justify" vertical="center" wrapText="1"/>
    </xf>
    <xf numFmtId="49" fontId="2" fillId="3" borderId="15" xfId="0" applyNumberFormat="1" applyFont="1" applyFill="1" applyBorder="1" applyAlignment="1">
      <alignment horizontal="justify" vertical="center" wrapText="1"/>
    </xf>
    <xf numFmtId="49" fontId="8" fillId="5" borderId="30" xfId="0" applyNumberFormat="1" applyFont="1" applyFill="1" applyBorder="1" applyAlignment="1">
      <alignment horizontal="justify" vertical="center" wrapText="1"/>
    </xf>
    <xf numFmtId="49" fontId="1" fillId="2" borderId="16" xfId="0" applyNumberFormat="1" applyFont="1" applyFill="1" applyBorder="1" applyAlignment="1">
      <alignment horizontal="justify" vertical="center" wrapText="1"/>
    </xf>
    <xf numFmtId="49" fontId="1" fillId="2" borderId="7" xfId="0" applyNumberFormat="1" applyFont="1" applyFill="1" applyBorder="1" applyAlignment="1">
      <alignment horizontal="justify" vertical="center" wrapText="1"/>
    </xf>
    <xf numFmtId="49" fontId="5" fillId="8" borderId="33" xfId="0" applyNumberFormat="1" applyFont="1" applyFill="1" applyBorder="1" applyAlignment="1">
      <alignment horizontal="justify" vertical="center" wrapText="1"/>
    </xf>
    <xf numFmtId="0" fontId="1" fillId="2" borderId="37" xfId="0" applyFont="1" applyFill="1" applyBorder="1" applyAlignment="1">
      <alignment horizontal="justify" vertical="center" wrapText="1"/>
    </xf>
    <xf numFmtId="3" fontId="1" fillId="2" borderId="15" xfId="0" applyNumberFormat="1" applyFont="1" applyFill="1" applyBorder="1" applyAlignment="1">
      <alignment horizontal="justify" vertical="center" wrapText="1"/>
    </xf>
    <xf numFmtId="49" fontId="8" fillId="0" borderId="15" xfId="0" applyNumberFormat="1" applyFont="1" applyFill="1" applyBorder="1" applyAlignment="1">
      <alignment horizontal="justify" vertical="center" wrapText="1"/>
    </xf>
    <xf numFmtId="164" fontId="5" fillId="8" borderId="32" xfId="1" applyFont="1" applyFill="1" applyBorder="1" applyAlignment="1">
      <alignment horizontal="justify" vertical="center" wrapText="1"/>
    </xf>
    <xf numFmtId="164" fontId="5" fillId="8" borderId="33" xfId="1" applyFont="1" applyFill="1" applyBorder="1" applyAlignment="1">
      <alignment horizontal="justify" vertical="center" wrapText="1"/>
    </xf>
    <xf numFmtId="0" fontId="5" fillId="7" borderId="7" xfId="0" applyFont="1" applyFill="1" applyBorder="1" applyAlignment="1">
      <alignment horizontal="justify" vertical="center" wrapText="1"/>
    </xf>
    <xf numFmtId="165" fontId="5" fillId="2" borderId="7" xfId="0" applyNumberFormat="1" applyFont="1" applyFill="1" applyBorder="1" applyAlignment="1">
      <alignment horizontal="justify" vertical="center" wrapText="1"/>
    </xf>
    <xf numFmtId="170" fontId="1" fillId="10" borderId="15" xfId="1" applyNumberFormat="1" applyFont="1" applyFill="1" applyBorder="1" applyAlignment="1">
      <alignment horizontal="justify" vertical="center" wrapText="1"/>
    </xf>
    <xf numFmtId="170" fontId="1" fillId="2" borderId="15" xfId="1" applyNumberFormat="1" applyFont="1" applyFill="1" applyBorder="1" applyAlignment="1">
      <alignment horizontal="justify" vertical="center" wrapText="1"/>
    </xf>
    <xf numFmtId="170" fontId="1" fillId="2" borderId="3" xfId="0" applyNumberFormat="1" applyFont="1" applyFill="1" applyBorder="1" applyAlignment="1">
      <alignment horizontal="justify" vertical="center" wrapText="1"/>
    </xf>
    <xf numFmtId="170" fontId="1" fillId="2" borderId="14" xfId="0" applyNumberFormat="1" applyFont="1" applyFill="1" applyBorder="1" applyAlignment="1">
      <alignment horizontal="justify" vertical="center" wrapText="1"/>
    </xf>
    <xf numFmtId="170" fontId="3" fillId="3" borderId="3" xfId="0" applyNumberFormat="1" applyFont="1" applyFill="1" applyBorder="1" applyAlignment="1">
      <alignment horizontal="justify" vertical="center" wrapText="1"/>
    </xf>
    <xf numFmtId="170" fontId="1" fillId="2" borderId="15" xfId="0" applyNumberFormat="1" applyFont="1" applyFill="1" applyBorder="1" applyAlignment="1">
      <alignment horizontal="justify" vertical="center" wrapText="1"/>
    </xf>
    <xf numFmtId="170" fontId="3" fillId="3" borderId="15" xfId="0" applyNumberFormat="1" applyFont="1" applyFill="1" applyBorder="1" applyAlignment="1">
      <alignment horizontal="justify" vertical="center" wrapText="1"/>
    </xf>
    <xf numFmtId="170" fontId="1" fillId="0" borderId="15" xfId="0" applyNumberFormat="1" applyFont="1" applyFill="1" applyBorder="1" applyAlignment="1">
      <alignment horizontal="justify" vertical="center" wrapText="1"/>
    </xf>
    <xf numFmtId="170" fontId="6" fillId="0" borderId="15" xfId="0" applyNumberFormat="1" applyFont="1" applyFill="1" applyBorder="1" applyAlignment="1">
      <alignment horizontal="justify" vertical="center" wrapText="1"/>
    </xf>
    <xf numFmtId="170" fontId="7" fillId="10" borderId="15" xfId="0" applyNumberFormat="1" applyFont="1" applyFill="1" applyBorder="1" applyAlignment="1">
      <alignment horizontal="justify" vertical="center" wrapText="1"/>
    </xf>
    <xf numFmtId="170" fontId="2" fillId="5" borderId="15" xfId="0" applyNumberFormat="1" applyFont="1" applyFill="1" applyBorder="1" applyAlignment="1">
      <alignment horizontal="justify" vertical="center" wrapText="1"/>
    </xf>
    <xf numFmtId="170" fontId="2" fillId="3" borderId="15" xfId="0" applyNumberFormat="1" applyFont="1" applyFill="1" applyBorder="1" applyAlignment="1">
      <alignment horizontal="justify" vertical="center" wrapText="1"/>
    </xf>
    <xf numFmtId="170" fontId="2" fillId="6" borderId="15" xfId="0" applyNumberFormat="1" applyFont="1" applyFill="1" applyBorder="1" applyAlignment="1">
      <alignment horizontal="justify" vertical="center" wrapText="1"/>
    </xf>
    <xf numFmtId="170" fontId="5" fillId="8" borderId="11" xfId="1" applyNumberFormat="1" applyFont="1" applyFill="1" applyBorder="1" applyAlignment="1">
      <alignment horizontal="justify" vertical="center" wrapText="1"/>
    </xf>
    <xf numFmtId="170" fontId="1" fillId="2" borderId="3" xfId="1" applyNumberFormat="1" applyFont="1" applyFill="1" applyBorder="1" applyAlignment="1">
      <alignment horizontal="justify" vertical="center" wrapText="1"/>
    </xf>
    <xf numFmtId="49" fontId="1" fillId="2" borderId="7" xfId="0" applyNumberFormat="1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vertical="center" wrapText="1"/>
    </xf>
    <xf numFmtId="49" fontId="1" fillId="2" borderId="13" xfId="0" applyNumberFormat="1" applyFont="1" applyFill="1" applyBorder="1" applyAlignment="1">
      <alignment horizontal="justify" vertical="center" wrapText="1"/>
    </xf>
    <xf numFmtId="49" fontId="8" fillId="9" borderId="34" xfId="0" applyNumberFormat="1" applyFont="1" applyFill="1" applyBorder="1" applyAlignment="1">
      <alignment horizontal="justify" vertical="center" wrapText="1"/>
    </xf>
    <xf numFmtId="49" fontId="8" fillId="9" borderId="35" xfId="0" applyNumberFormat="1" applyFont="1" applyFill="1" applyBorder="1" applyAlignment="1">
      <alignment horizontal="justify" vertical="center" wrapText="1"/>
    </xf>
    <xf numFmtId="49" fontId="8" fillId="9" borderId="36" xfId="0" applyNumberFormat="1" applyFont="1" applyFill="1" applyBorder="1" applyAlignment="1">
      <alignment horizontal="justify" vertical="center" wrapText="1"/>
    </xf>
    <xf numFmtId="49" fontId="3" fillId="3" borderId="15" xfId="0" applyNumberFormat="1" applyFont="1" applyFill="1" applyBorder="1" applyAlignment="1">
      <alignment horizontal="justify" vertical="center" wrapText="1"/>
    </xf>
    <xf numFmtId="49" fontId="2" fillId="5" borderId="15" xfId="0" applyNumberFormat="1" applyFont="1" applyFill="1" applyBorder="1" applyAlignment="1">
      <alignment horizontal="justify" vertical="center" wrapText="1"/>
    </xf>
    <xf numFmtId="49" fontId="2" fillId="3" borderId="15" xfId="0" applyNumberFormat="1" applyFont="1" applyFill="1" applyBorder="1" applyAlignment="1">
      <alignment horizontal="justify" vertical="center" wrapText="1"/>
    </xf>
    <xf numFmtId="49" fontId="5" fillId="0" borderId="15" xfId="0" applyNumberFormat="1" applyFont="1" applyFill="1" applyBorder="1" applyAlignment="1">
      <alignment horizontal="justify" vertical="center" wrapText="1"/>
    </xf>
    <xf numFmtId="49" fontId="1" fillId="2" borderId="15" xfId="0" applyNumberFormat="1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2" fillId="4" borderId="15" xfId="0" applyFont="1" applyFill="1" applyBorder="1" applyAlignment="1">
      <alignment horizontal="justify" vertical="center" wrapText="1"/>
    </xf>
    <xf numFmtId="49" fontId="4" fillId="3" borderId="3" xfId="0" applyNumberFormat="1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49" fontId="2" fillId="5" borderId="17" xfId="0" applyNumberFormat="1" applyFont="1" applyFill="1" applyBorder="1" applyAlignment="1">
      <alignment horizontal="justify" vertical="center" wrapText="1"/>
    </xf>
    <xf numFmtId="49" fontId="2" fillId="5" borderId="18" xfId="0" applyNumberFormat="1" applyFont="1" applyFill="1" applyBorder="1" applyAlignment="1">
      <alignment horizontal="justify" vertical="center" wrapText="1"/>
    </xf>
    <xf numFmtId="49" fontId="2" fillId="5" borderId="19" xfId="0" applyNumberFormat="1" applyFont="1" applyFill="1" applyBorder="1" applyAlignment="1">
      <alignment horizontal="justify" vertical="center" wrapText="1"/>
    </xf>
    <xf numFmtId="49" fontId="2" fillId="5" borderId="25" xfId="0" applyNumberFormat="1" applyFont="1" applyFill="1" applyBorder="1" applyAlignment="1">
      <alignment horizontal="justify" vertical="center" wrapText="1"/>
    </xf>
    <xf numFmtId="49" fontId="2" fillId="5" borderId="7" xfId="0" applyNumberFormat="1" applyFont="1" applyFill="1" applyBorder="1" applyAlignment="1">
      <alignment horizontal="justify" vertical="center" wrapText="1"/>
    </xf>
    <xf numFmtId="49" fontId="2" fillId="5" borderId="26" xfId="0" applyNumberFormat="1" applyFont="1" applyFill="1" applyBorder="1" applyAlignment="1">
      <alignment horizontal="justify" vertical="center" wrapText="1"/>
    </xf>
    <xf numFmtId="169" fontId="3" fillId="3" borderId="15" xfId="0" applyNumberFormat="1" applyFont="1" applyFill="1" applyBorder="1" applyAlignment="1">
      <alignment horizontal="justify" vertical="center" wrapText="1"/>
    </xf>
    <xf numFmtId="49" fontId="3" fillId="3" borderId="20" xfId="0" applyNumberFormat="1" applyFont="1" applyFill="1" applyBorder="1" applyAlignment="1">
      <alignment horizontal="justify" vertical="center" wrapText="1"/>
    </xf>
    <xf numFmtId="49" fontId="3" fillId="3" borderId="21" xfId="0" applyNumberFormat="1" applyFont="1" applyFill="1" applyBorder="1" applyAlignment="1">
      <alignment horizontal="justify" vertical="center" wrapText="1"/>
    </xf>
    <xf numFmtId="49" fontId="3" fillId="3" borderId="22" xfId="0" applyNumberFormat="1" applyFont="1" applyFill="1" applyBorder="1" applyAlignment="1">
      <alignment horizontal="justify" vertical="center" wrapText="1"/>
    </xf>
    <xf numFmtId="49" fontId="1" fillId="2" borderId="7" xfId="0" applyNumberFormat="1" applyFont="1" applyFill="1" applyBorder="1" applyAlignment="1">
      <alignment horizontal="justify" vertical="center" wrapText="1"/>
    </xf>
    <xf numFmtId="49" fontId="5" fillId="2" borderId="38" xfId="0" applyNumberFormat="1" applyFont="1" applyFill="1" applyBorder="1" applyAlignment="1">
      <alignment horizontal="justify" vertical="center" wrapText="1"/>
    </xf>
    <xf numFmtId="49" fontId="5" fillId="2" borderId="13" xfId="0" applyNumberFormat="1" applyFont="1" applyFill="1" applyBorder="1" applyAlignment="1">
      <alignment horizontal="justify" vertical="center" wrapText="1"/>
    </xf>
    <xf numFmtId="49" fontId="5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1" fillId="2" borderId="41" xfId="0" applyNumberFormat="1" applyFont="1" applyFill="1" applyBorder="1" applyAlignment="1">
      <alignment horizontal="justify" vertical="center" wrapText="1"/>
    </xf>
    <xf numFmtId="49" fontId="1" fillId="2" borderId="42" xfId="0" applyNumberFormat="1" applyFont="1" applyFill="1" applyBorder="1" applyAlignment="1">
      <alignment horizontal="justify" vertical="center" wrapText="1"/>
    </xf>
    <xf numFmtId="49" fontId="1" fillId="2" borderId="43" xfId="0" applyNumberFormat="1" applyFont="1" applyFill="1" applyBorder="1" applyAlignment="1">
      <alignment horizontal="justify" vertical="center" wrapText="1"/>
    </xf>
    <xf numFmtId="49" fontId="1" fillId="2" borderId="44" xfId="0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831273</xdr:colOff>
      <xdr:row>6</xdr:row>
      <xdr:rowOff>62253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4159" cy="1205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92"/>
  <sheetViews>
    <sheetView showGridLines="0" tabSelected="1" topLeftCell="A73" zoomScaleNormal="100" zoomScaleSheetLayoutView="130" workbookViewId="0">
      <selection activeCell="D91" sqref="D91"/>
    </sheetView>
  </sheetViews>
  <sheetFormatPr baseColWidth="10" defaultColWidth="10.85546875" defaultRowHeight="11.25" customHeight="1" x14ac:dyDescent="0.25"/>
  <cols>
    <col min="1" max="1" width="22.7109375" style="5" customWidth="1"/>
    <col min="2" max="2" width="15.7109375" style="5" customWidth="1"/>
    <col min="3" max="3" width="9.42578125" style="5" customWidth="1"/>
    <col min="4" max="4" width="14.5703125" style="5" customWidth="1"/>
    <col min="5" max="5" width="13.7109375" style="5" customWidth="1"/>
    <col min="6" max="6" width="12.5703125" style="5" customWidth="1"/>
    <col min="7" max="250" width="10.85546875" style="5" customWidth="1"/>
    <col min="251" max="16384" width="10.85546875" style="6"/>
  </cols>
  <sheetData>
    <row r="1" spans="1:6" ht="15" customHeight="1" x14ac:dyDescent="0.25">
      <c r="A1" s="4"/>
      <c r="B1" s="4"/>
      <c r="C1" s="4"/>
      <c r="D1" s="4"/>
      <c r="E1" s="4"/>
      <c r="F1" s="4"/>
    </row>
    <row r="2" spans="1:6" ht="15" customHeight="1" x14ac:dyDescent="0.25">
      <c r="A2" s="4"/>
      <c r="B2" s="4"/>
      <c r="C2" s="4"/>
      <c r="D2" s="4"/>
      <c r="E2" s="4"/>
      <c r="F2" s="4"/>
    </row>
    <row r="3" spans="1:6" ht="15" customHeight="1" x14ac:dyDescent="0.25">
      <c r="A3" s="4"/>
      <c r="B3" s="4"/>
      <c r="C3" s="4"/>
      <c r="D3" s="4"/>
      <c r="E3" s="4"/>
      <c r="F3" s="4"/>
    </row>
    <row r="4" spans="1:6" ht="15" customHeight="1" x14ac:dyDescent="0.25">
      <c r="A4" s="4"/>
      <c r="B4" s="4"/>
      <c r="C4" s="4"/>
      <c r="D4" s="4"/>
      <c r="E4" s="4"/>
      <c r="F4" s="4"/>
    </row>
    <row r="5" spans="1:6" ht="15" customHeight="1" x14ac:dyDescent="0.25">
      <c r="A5" s="4"/>
      <c r="B5" s="4"/>
      <c r="C5" s="4"/>
      <c r="D5" s="4"/>
      <c r="E5" s="4"/>
      <c r="F5" s="4"/>
    </row>
    <row r="6" spans="1:6" ht="15" customHeight="1" x14ac:dyDescent="0.25">
      <c r="A6" s="4"/>
      <c r="B6" s="4"/>
      <c r="C6" s="4"/>
      <c r="D6" s="4"/>
      <c r="E6" s="4"/>
      <c r="F6" s="4"/>
    </row>
    <row r="7" spans="1:6" ht="15" customHeight="1" x14ac:dyDescent="0.25">
      <c r="A7" s="37"/>
      <c r="B7" s="7"/>
      <c r="C7" s="4"/>
      <c r="D7" s="37"/>
      <c r="E7" s="37"/>
      <c r="F7" s="37"/>
    </row>
    <row r="8" spans="1:6" ht="12.75" x14ac:dyDescent="0.25">
      <c r="A8" s="53" t="s">
        <v>0</v>
      </c>
      <c r="B8" s="55" t="s">
        <v>93</v>
      </c>
      <c r="C8" s="58"/>
      <c r="D8" s="88" t="s">
        <v>110</v>
      </c>
      <c r="E8" s="92"/>
      <c r="F8" s="59">
        <v>6500</v>
      </c>
    </row>
    <row r="9" spans="1:6" ht="25.5" x14ac:dyDescent="0.25">
      <c r="A9" s="39" t="s">
        <v>1</v>
      </c>
      <c r="B9" s="35" t="s">
        <v>2</v>
      </c>
      <c r="C9" s="58"/>
      <c r="D9" s="90" t="s">
        <v>3</v>
      </c>
      <c r="E9" s="91"/>
      <c r="F9" s="39" t="s">
        <v>4</v>
      </c>
    </row>
    <row r="10" spans="1:6" ht="12.75" x14ac:dyDescent="0.25">
      <c r="A10" s="39" t="s">
        <v>5</v>
      </c>
      <c r="B10" s="55" t="s">
        <v>6</v>
      </c>
      <c r="C10" s="58"/>
      <c r="D10" s="90" t="s">
        <v>109</v>
      </c>
      <c r="E10" s="91"/>
      <c r="F10" s="65">
        <v>350</v>
      </c>
    </row>
    <row r="11" spans="1:6" ht="11.25" customHeight="1" x14ac:dyDescent="0.25">
      <c r="A11" s="39" t="s">
        <v>7</v>
      </c>
      <c r="B11" s="55" t="s">
        <v>8</v>
      </c>
      <c r="C11" s="58"/>
      <c r="D11" s="90" t="s">
        <v>9</v>
      </c>
      <c r="E11" s="90"/>
      <c r="F11" s="66">
        <f>(F8*F10)</f>
        <v>2275000</v>
      </c>
    </row>
    <row r="12" spans="1:6" ht="12.75" x14ac:dyDescent="0.25">
      <c r="A12" s="39" t="s">
        <v>10</v>
      </c>
      <c r="B12" s="55" t="s">
        <v>11</v>
      </c>
      <c r="C12" s="58"/>
      <c r="D12" s="90" t="s">
        <v>12</v>
      </c>
      <c r="E12" s="91"/>
      <c r="F12" s="39" t="s">
        <v>13</v>
      </c>
    </row>
    <row r="13" spans="1:6" ht="12.75" x14ac:dyDescent="0.25">
      <c r="A13" s="39" t="s">
        <v>14</v>
      </c>
      <c r="B13" s="35" t="s">
        <v>15</v>
      </c>
      <c r="C13" s="58"/>
      <c r="D13" s="90" t="s">
        <v>16</v>
      </c>
      <c r="E13" s="91"/>
      <c r="F13" s="39" t="s">
        <v>4</v>
      </c>
    </row>
    <row r="14" spans="1:6" ht="12.75" x14ac:dyDescent="0.25">
      <c r="A14" s="39" t="s">
        <v>17</v>
      </c>
      <c r="B14" s="36">
        <v>45014</v>
      </c>
      <c r="C14" s="58"/>
      <c r="D14" s="90" t="s">
        <v>18</v>
      </c>
      <c r="E14" s="91"/>
      <c r="F14" s="39" t="s">
        <v>19</v>
      </c>
    </row>
    <row r="15" spans="1:6" ht="12" customHeight="1" x14ac:dyDescent="0.25">
      <c r="A15" s="38"/>
      <c r="B15" s="9"/>
      <c r="C15" s="7"/>
      <c r="D15" s="38"/>
      <c r="E15" s="38"/>
      <c r="F15" s="38"/>
    </row>
    <row r="16" spans="1:6" ht="12" customHeight="1" x14ac:dyDescent="0.25">
      <c r="A16" s="93" t="s">
        <v>20</v>
      </c>
      <c r="B16" s="94"/>
      <c r="C16" s="94"/>
      <c r="D16" s="94"/>
      <c r="E16" s="94"/>
      <c r="F16" s="94"/>
    </row>
    <row r="17" spans="1:250" ht="12" customHeight="1" x14ac:dyDescent="0.25">
      <c r="A17" s="10"/>
      <c r="B17" s="11"/>
      <c r="C17" s="11"/>
      <c r="D17" s="11"/>
      <c r="E17" s="11"/>
      <c r="F17" s="11"/>
    </row>
    <row r="18" spans="1:250" ht="12" customHeight="1" x14ac:dyDescent="0.25">
      <c r="A18" s="95" t="s">
        <v>21</v>
      </c>
      <c r="B18" s="96"/>
      <c r="C18" s="96"/>
      <c r="D18" s="96"/>
      <c r="E18" s="96"/>
      <c r="F18" s="97"/>
    </row>
    <row r="19" spans="1:250" s="3" customFormat="1" ht="12.75" x14ac:dyDescent="0.25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27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</row>
    <row r="20" spans="1:250" ht="12.75" x14ac:dyDescent="0.25">
      <c r="A20" s="8" t="s">
        <v>28</v>
      </c>
      <c r="B20" s="8" t="s">
        <v>29</v>
      </c>
      <c r="C20" s="50">
        <v>0.125</v>
      </c>
      <c r="D20" s="8" t="s">
        <v>90</v>
      </c>
      <c r="E20" s="67">
        <v>25000</v>
      </c>
      <c r="F20" s="67">
        <f>(C20*E20)</f>
        <v>3125</v>
      </c>
    </row>
    <row r="21" spans="1:250" ht="12.75" x14ac:dyDescent="0.25">
      <c r="A21" s="8" t="s">
        <v>30</v>
      </c>
      <c r="B21" s="8" t="s">
        <v>29</v>
      </c>
      <c r="C21" s="50">
        <v>0.625</v>
      </c>
      <c r="D21" s="8" t="s">
        <v>31</v>
      </c>
      <c r="E21" s="67">
        <v>25000</v>
      </c>
      <c r="F21" s="67">
        <f t="shared" ref="F21:F24" si="0">(C21*E21)</f>
        <v>15625</v>
      </c>
    </row>
    <row r="22" spans="1:250" ht="12.75" x14ac:dyDescent="0.25">
      <c r="A22" s="8" t="s">
        <v>32</v>
      </c>
      <c r="B22" s="8" t="s">
        <v>29</v>
      </c>
      <c r="C22" s="50">
        <v>0.625</v>
      </c>
      <c r="D22" s="8" t="s">
        <v>33</v>
      </c>
      <c r="E22" s="67">
        <v>25000</v>
      </c>
      <c r="F22" s="68">
        <f t="shared" si="0"/>
        <v>15625</v>
      </c>
    </row>
    <row r="23" spans="1:250" ht="12.75" x14ac:dyDescent="0.25">
      <c r="A23" s="12" t="s">
        <v>106</v>
      </c>
      <c r="B23" s="8" t="s">
        <v>29</v>
      </c>
      <c r="C23" s="49">
        <v>0.5</v>
      </c>
      <c r="D23" s="12" t="s">
        <v>91</v>
      </c>
      <c r="E23" s="67">
        <v>25000</v>
      </c>
      <c r="F23" s="68">
        <f t="shared" si="0"/>
        <v>12500</v>
      </c>
    </row>
    <row r="24" spans="1:250" ht="12.75" x14ac:dyDescent="0.25">
      <c r="A24" s="8" t="s">
        <v>34</v>
      </c>
      <c r="B24" s="8" t="s">
        <v>29</v>
      </c>
      <c r="C24" s="13">
        <v>0.5</v>
      </c>
      <c r="D24" s="8" t="s">
        <v>92</v>
      </c>
      <c r="E24" s="67">
        <v>25000</v>
      </c>
      <c r="F24" s="68">
        <f t="shared" si="0"/>
        <v>12500</v>
      </c>
    </row>
    <row r="25" spans="1:250" ht="12.75" customHeight="1" x14ac:dyDescent="0.25">
      <c r="A25" s="102" t="s">
        <v>94</v>
      </c>
      <c r="B25" s="103"/>
      <c r="C25" s="103"/>
      <c r="D25" s="103"/>
      <c r="E25" s="104"/>
      <c r="F25" s="69">
        <f>SUM(F20:F24)</f>
        <v>59375</v>
      </c>
    </row>
    <row r="26" spans="1:250" ht="12" customHeight="1" x14ac:dyDescent="0.25">
      <c r="A26" s="10"/>
      <c r="B26" s="11"/>
      <c r="C26" s="11"/>
      <c r="D26" s="11"/>
      <c r="E26" s="14"/>
      <c r="F26" s="14"/>
    </row>
    <row r="27" spans="1:250" ht="12" customHeight="1" x14ac:dyDescent="0.25">
      <c r="A27" s="98" t="s">
        <v>35</v>
      </c>
      <c r="B27" s="99"/>
      <c r="C27" s="99"/>
      <c r="D27" s="99"/>
      <c r="E27" s="99"/>
      <c r="F27" s="100"/>
    </row>
    <row r="28" spans="1:250" s="3" customFormat="1" ht="12.75" x14ac:dyDescent="0.25">
      <c r="A28" s="40" t="s">
        <v>22</v>
      </c>
      <c r="B28" s="40" t="s">
        <v>23</v>
      </c>
      <c r="C28" s="40" t="s">
        <v>24</v>
      </c>
      <c r="D28" s="40" t="s">
        <v>25</v>
      </c>
      <c r="E28" s="40" t="s">
        <v>26</v>
      </c>
      <c r="F28" s="40" t="s">
        <v>27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</row>
    <row r="29" spans="1:250" ht="12.75" x14ac:dyDescent="0.25">
      <c r="A29" s="15" t="s">
        <v>104</v>
      </c>
      <c r="B29" s="15"/>
      <c r="C29" s="15"/>
      <c r="D29" s="15"/>
      <c r="E29" s="70">
        <v>0</v>
      </c>
      <c r="F29" s="70">
        <v>0</v>
      </c>
    </row>
    <row r="30" spans="1:250" ht="12" customHeight="1" x14ac:dyDescent="0.25">
      <c r="A30" s="101" t="s">
        <v>36</v>
      </c>
      <c r="B30" s="101"/>
      <c r="C30" s="101"/>
      <c r="D30" s="101"/>
      <c r="E30" s="101"/>
      <c r="F30" s="71">
        <f>SUM(F29:F29)</f>
        <v>0</v>
      </c>
    </row>
    <row r="31" spans="1:250" ht="12" customHeight="1" x14ac:dyDescent="0.25">
      <c r="A31" s="42"/>
      <c r="B31" s="43"/>
      <c r="C31" s="43"/>
      <c r="D31" s="43"/>
      <c r="E31" s="44"/>
      <c r="F31" s="44"/>
    </row>
    <row r="32" spans="1:250" ht="12" customHeight="1" x14ac:dyDescent="0.25">
      <c r="A32" s="98" t="s">
        <v>37</v>
      </c>
      <c r="B32" s="99"/>
      <c r="C32" s="99"/>
      <c r="D32" s="99"/>
      <c r="E32" s="99"/>
      <c r="F32" s="100"/>
    </row>
    <row r="33" spans="1:250" s="3" customFormat="1" ht="12.75" x14ac:dyDescent="0.25">
      <c r="A33" s="40" t="s">
        <v>22</v>
      </c>
      <c r="B33" s="40" t="s">
        <v>23</v>
      </c>
      <c r="C33" s="40" t="s">
        <v>24</v>
      </c>
      <c r="D33" s="40" t="s">
        <v>25</v>
      </c>
      <c r="E33" s="40" t="s">
        <v>26</v>
      </c>
      <c r="F33" s="40" t="s">
        <v>27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</row>
    <row r="34" spans="1:250" ht="12.75" x14ac:dyDescent="0.25">
      <c r="A34" s="17" t="s">
        <v>38</v>
      </c>
      <c r="B34" s="41" t="s">
        <v>39</v>
      </c>
      <c r="C34" s="52">
        <v>0.125</v>
      </c>
      <c r="D34" s="17" t="s">
        <v>31</v>
      </c>
      <c r="E34" s="70">
        <v>280000</v>
      </c>
      <c r="F34" s="70">
        <f>E34*C34</f>
        <v>35000</v>
      </c>
      <c r="H34" s="16"/>
    </row>
    <row r="35" spans="1:250" ht="12.75" x14ac:dyDescent="0.25">
      <c r="A35" s="17" t="s">
        <v>40</v>
      </c>
      <c r="B35" s="41" t="s">
        <v>39</v>
      </c>
      <c r="C35" s="51">
        <v>0.25</v>
      </c>
      <c r="D35" s="17" t="s">
        <v>31</v>
      </c>
      <c r="E35" s="70">
        <v>140000</v>
      </c>
      <c r="F35" s="70">
        <f t="shared" ref="F35:F39" si="1">E35*C35</f>
        <v>35000</v>
      </c>
      <c r="H35" s="16"/>
    </row>
    <row r="36" spans="1:250" ht="12.75" x14ac:dyDescent="0.25">
      <c r="A36" s="17" t="s">
        <v>41</v>
      </c>
      <c r="B36" s="41" t="s">
        <v>39</v>
      </c>
      <c r="C36" s="51">
        <v>0.25</v>
      </c>
      <c r="D36" s="17" t="s">
        <v>31</v>
      </c>
      <c r="E36" s="70">
        <v>140000</v>
      </c>
      <c r="F36" s="70">
        <f t="shared" si="1"/>
        <v>35000</v>
      </c>
      <c r="H36" s="16"/>
    </row>
    <row r="37" spans="1:250" ht="12.75" x14ac:dyDescent="0.25">
      <c r="A37" s="18" t="s">
        <v>42</v>
      </c>
      <c r="B37" s="41" t="s">
        <v>39</v>
      </c>
      <c r="C37" s="51">
        <v>0.25</v>
      </c>
      <c r="D37" s="18" t="s">
        <v>33</v>
      </c>
      <c r="E37" s="70">
        <v>140000</v>
      </c>
      <c r="F37" s="70">
        <f t="shared" si="1"/>
        <v>35000</v>
      </c>
      <c r="H37" s="16"/>
    </row>
    <row r="38" spans="1:250" ht="12.75" x14ac:dyDescent="0.25">
      <c r="A38" s="17" t="s">
        <v>43</v>
      </c>
      <c r="B38" s="41" t="s">
        <v>39</v>
      </c>
      <c r="C38" s="51">
        <v>0.25</v>
      </c>
      <c r="D38" s="17" t="s">
        <v>101</v>
      </c>
      <c r="E38" s="70">
        <v>68000</v>
      </c>
      <c r="F38" s="70">
        <f t="shared" si="1"/>
        <v>17000</v>
      </c>
      <c r="H38" s="16"/>
    </row>
    <row r="39" spans="1:250" ht="12.75" x14ac:dyDescent="0.25">
      <c r="A39" s="17" t="s">
        <v>44</v>
      </c>
      <c r="B39" s="41" t="s">
        <v>39</v>
      </c>
      <c r="C39" s="51">
        <v>0.5</v>
      </c>
      <c r="D39" s="17" t="s">
        <v>92</v>
      </c>
      <c r="E39" s="70">
        <v>700000</v>
      </c>
      <c r="F39" s="70">
        <f t="shared" si="1"/>
        <v>350000</v>
      </c>
      <c r="H39" s="16"/>
    </row>
    <row r="40" spans="1:250" ht="11.25" customHeight="1" x14ac:dyDescent="0.25">
      <c r="A40" s="86" t="s">
        <v>45</v>
      </c>
      <c r="B40" s="86"/>
      <c r="C40" s="86"/>
      <c r="D40" s="86"/>
      <c r="E40" s="86"/>
      <c r="F40" s="71">
        <f>SUM(F34:F39)</f>
        <v>507000</v>
      </c>
    </row>
    <row r="41" spans="1:250" ht="12" customHeight="1" x14ac:dyDescent="0.25">
      <c r="A41" s="42"/>
      <c r="B41" s="43"/>
      <c r="C41" s="43"/>
      <c r="D41" s="43"/>
      <c r="E41" s="44"/>
      <c r="F41" s="44"/>
    </row>
    <row r="42" spans="1:250" ht="12" customHeight="1" x14ac:dyDescent="0.25">
      <c r="A42" s="98" t="s">
        <v>46</v>
      </c>
      <c r="B42" s="99"/>
      <c r="C42" s="99"/>
      <c r="D42" s="99"/>
      <c r="E42" s="99"/>
      <c r="F42" s="100"/>
    </row>
    <row r="43" spans="1:250" s="3" customFormat="1" ht="12.75" x14ac:dyDescent="0.25">
      <c r="A43" s="40" t="s">
        <v>47</v>
      </c>
      <c r="B43" s="40" t="s">
        <v>48</v>
      </c>
      <c r="C43" s="40" t="s">
        <v>114</v>
      </c>
      <c r="D43" s="40" t="s">
        <v>25</v>
      </c>
      <c r="E43" s="40" t="s">
        <v>26</v>
      </c>
      <c r="F43" s="40" t="s">
        <v>27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</row>
    <row r="44" spans="1:250" ht="12.75" customHeight="1" x14ac:dyDescent="0.25">
      <c r="A44" s="89" t="s">
        <v>49</v>
      </c>
      <c r="B44" s="89"/>
      <c r="C44" s="89"/>
      <c r="D44" s="89"/>
      <c r="E44" s="89"/>
      <c r="F44" s="89"/>
    </row>
    <row r="45" spans="1:250" ht="12.75" x14ac:dyDescent="0.25">
      <c r="A45" s="19" t="s">
        <v>50</v>
      </c>
      <c r="B45" s="19" t="s">
        <v>51</v>
      </c>
      <c r="C45" s="20">
        <v>220</v>
      </c>
      <c r="D45" s="19" t="s">
        <v>95</v>
      </c>
      <c r="E45" s="72">
        <v>450</v>
      </c>
      <c r="F45" s="72">
        <f>C45*E45</f>
        <v>99000</v>
      </c>
    </row>
    <row r="46" spans="1:250" ht="12.75" x14ac:dyDescent="0.25">
      <c r="A46" s="19" t="s">
        <v>105</v>
      </c>
      <c r="B46" s="19" t="s">
        <v>52</v>
      </c>
      <c r="C46" s="20">
        <v>1</v>
      </c>
      <c r="D46" s="19" t="s">
        <v>96</v>
      </c>
      <c r="E46" s="72">
        <v>10010</v>
      </c>
      <c r="F46" s="72">
        <f>C46*E46</f>
        <v>10010</v>
      </c>
    </row>
    <row r="47" spans="1:250" ht="12.75" customHeight="1" x14ac:dyDescent="0.25">
      <c r="A47" s="89" t="s">
        <v>53</v>
      </c>
      <c r="B47" s="89"/>
      <c r="C47" s="89"/>
      <c r="D47" s="89"/>
      <c r="E47" s="89"/>
      <c r="F47" s="89"/>
    </row>
    <row r="48" spans="1:250" ht="12.75" x14ac:dyDescent="0.25">
      <c r="A48" s="21" t="s">
        <v>54</v>
      </c>
      <c r="B48" s="21" t="s">
        <v>51</v>
      </c>
      <c r="C48" s="22">
        <v>400</v>
      </c>
      <c r="D48" s="21" t="s">
        <v>97</v>
      </c>
      <c r="E48" s="73">
        <v>986</v>
      </c>
      <c r="F48" s="72">
        <f>(C48*E48)</f>
        <v>394400</v>
      </c>
    </row>
    <row r="49" spans="1:250" ht="12.75" x14ac:dyDescent="0.25">
      <c r="A49" s="19" t="s">
        <v>55</v>
      </c>
      <c r="B49" s="19" t="s">
        <v>51</v>
      </c>
      <c r="C49" s="23">
        <v>300</v>
      </c>
      <c r="D49" s="19" t="s">
        <v>98</v>
      </c>
      <c r="E49" s="72">
        <v>826</v>
      </c>
      <c r="F49" s="72">
        <f>(C49*E49)</f>
        <v>247800</v>
      </c>
    </row>
    <row r="50" spans="1:250" ht="12.75" x14ac:dyDescent="0.25">
      <c r="A50" s="19" t="s">
        <v>56</v>
      </c>
      <c r="B50" s="19" t="s">
        <v>51</v>
      </c>
      <c r="C50" s="23">
        <v>1000</v>
      </c>
      <c r="D50" s="19" t="s">
        <v>57</v>
      </c>
      <c r="E50" s="72">
        <v>186</v>
      </c>
      <c r="F50" s="72">
        <f>(C50*E50)</f>
        <v>186000</v>
      </c>
    </row>
    <row r="51" spans="1:250" ht="12.75" x14ac:dyDescent="0.25">
      <c r="A51" s="89" t="s">
        <v>58</v>
      </c>
      <c r="B51" s="89"/>
      <c r="C51" s="89"/>
      <c r="D51" s="89"/>
      <c r="E51" s="89"/>
      <c r="F51" s="89"/>
    </row>
    <row r="52" spans="1:250" ht="12.75" x14ac:dyDescent="0.25">
      <c r="A52" s="19" t="s">
        <v>112</v>
      </c>
      <c r="B52" s="19" t="s">
        <v>52</v>
      </c>
      <c r="C52" s="23">
        <v>2</v>
      </c>
      <c r="D52" s="19" t="s">
        <v>96</v>
      </c>
      <c r="E52" s="72">
        <v>24424</v>
      </c>
      <c r="F52" s="72">
        <f>C52*E52</f>
        <v>48848</v>
      </c>
    </row>
    <row r="53" spans="1:250" ht="12.75" x14ac:dyDescent="0.25">
      <c r="A53" s="19" t="s">
        <v>113</v>
      </c>
      <c r="B53" s="19" t="s">
        <v>52</v>
      </c>
      <c r="C53" s="23">
        <v>1.2</v>
      </c>
      <c r="D53" s="19" t="s">
        <v>99</v>
      </c>
      <c r="E53" s="72">
        <v>119574</v>
      </c>
      <c r="F53" s="72">
        <f>C53*E53</f>
        <v>143488.79999999999</v>
      </c>
    </row>
    <row r="54" spans="1:250" ht="12.75" customHeight="1" x14ac:dyDescent="0.25">
      <c r="A54" s="89" t="s">
        <v>59</v>
      </c>
      <c r="B54" s="89"/>
      <c r="C54" s="89"/>
      <c r="D54" s="89"/>
      <c r="E54" s="89"/>
      <c r="F54" s="89"/>
    </row>
    <row r="55" spans="1:250" ht="12.75" x14ac:dyDescent="0.25">
      <c r="A55" s="19" t="s">
        <v>87</v>
      </c>
      <c r="B55" s="19" t="s">
        <v>52</v>
      </c>
      <c r="C55" s="23">
        <v>2</v>
      </c>
      <c r="D55" s="19" t="s">
        <v>100</v>
      </c>
      <c r="E55" s="72">
        <v>38800</v>
      </c>
      <c r="F55" s="72">
        <f>C55*E55</f>
        <v>77600</v>
      </c>
    </row>
    <row r="56" spans="1:250" ht="13.5" customHeight="1" x14ac:dyDescent="0.25">
      <c r="A56" s="86" t="s">
        <v>60</v>
      </c>
      <c r="B56" s="86"/>
      <c r="C56" s="86"/>
      <c r="D56" s="86"/>
      <c r="E56" s="86"/>
      <c r="F56" s="71">
        <f>SUM(F44:F55)</f>
        <v>1207146.8</v>
      </c>
    </row>
    <row r="57" spans="1:250" ht="12" customHeight="1" x14ac:dyDescent="0.25">
      <c r="A57" s="42"/>
      <c r="B57" s="43"/>
      <c r="C57" s="43"/>
      <c r="D57" s="43"/>
      <c r="E57" s="44"/>
      <c r="F57" s="44"/>
    </row>
    <row r="58" spans="1:250" ht="12" customHeight="1" x14ac:dyDescent="0.25">
      <c r="A58" s="98" t="s">
        <v>61</v>
      </c>
      <c r="B58" s="99"/>
      <c r="C58" s="99"/>
      <c r="D58" s="99"/>
      <c r="E58" s="99"/>
      <c r="F58" s="100"/>
    </row>
    <row r="59" spans="1:250" s="3" customFormat="1" ht="24" customHeight="1" x14ac:dyDescent="0.25">
      <c r="A59" s="40" t="s">
        <v>62</v>
      </c>
      <c r="B59" s="40" t="s">
        <v>48</v>
      </c>
      <c r="C59" s="40" t="s">
        <v>115</v>
      </c>
      <c r="D59" s="40" t="s">
        <v>25</v>
      </c>
      <c r="E59" s="40" t="s">
        <v>26</v>
      </c>
      <c r="F59" s="40" t="s">
        <v>27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</row>
    <row r="60" spans="1:250" ht="12.75" x14ac:dyDescent="0.25">
      <c r="A60" s="24" t="s">
        <v>88</v>
      </c>
      <c r="B60" s="24" t="s">
        <v>51</v>
      </c>
      <c r="C60" s="25">
        <v>6500</v>
      </c>
      <c r="D60" s="24" t="s">
        <v>89</v>
      </c>
      <c r="E60" s="74">
        <v>10</v>
      </c>
      <c r="F60" s="74">
        <f>C60*E60</f>
        <v>65000</v>
      </c>
    </row>
    <row r="61" spans="1:250" ht="12.75" x14ac:dyDescent="0.25">
      <c r="A61" s="54" t="s">
        <v>63</v>
      </c>
      <c r="B61" s="60"/>
      <c r="C61" s="60"/>
      <c r="D61" s="60"/>
      <c r="E61" s="73">
        <v>0</v>
      </c>
      <c r="F61" s="73">
        <v>0</v>
      </c>
    </row>
    <row r="62" spans="1:250" ht="13.5" customHeight="1" x14ac:dyDescent="0.25">
      <c r="A62" s="86" t="s">
        <v>64</v>
      </c>
      <c r="B62" s="86"/>
      <c r="C62" s="86"/>
      <c r="D62" s="86"/>
      <c r="E62" s="86"/>
      <c r="F62" s="71">
        <f>SUM(F60:F61)</f>
        <v>65000</v>
      </c>
    </row>
    <row r="63" spans="1:250" ht="12" customHeight="1" x14ac:dyDescent="0.25">
      <c r="A63" s="45"/>
      <c r="B63" s="45"/>
      <c r="C63" s="45"/>
      <c r="D63" s="45"/>
      <c r="E63" s="46"/>
      <c r="F63" s="46"/>
    </row>
    <row r="64" spans="1:250" ht="11.25" customHeight="1" x14ac:dyDescent="0.25">
      <c r="A64" s="87" t="s">
        <v>65</v>
      </c>
      <c r="B64" s="87"/>
      <c r="C64" s="87"/>
      <c r="D64" s="87"/>
      <c r="E64" s="87"/>
      <c r="F64" s="75">
        <f>F25+F30+F40+F56+F62</f>
        <v>1838521.8</v>
      </c>
    </row>
    <row r="65" spans="1:6" ht="12" customHeight="1" x14ac:dyDescent="0.25">
      <c r="A65" s="88" t="s">
        <v>66</v>
      </c>
      <c r="B65" s="88"/>
      <c r="C65" s="88"/>
      <c r="D65" s="88"/>
      <c r="E65" s="88"/>
      <c r="F65" s="76">
        <f>F64*0.05</f>
        <v>91926.090000000011</v>
      </c>
    </row>
    <row r="66" spans="1:6" ht="12" customHeight="1" x14ac:dyDescent="0.25">
      <c r="A66" s="87" t="s">
        <v>67</v>
      </c>
      <c r="B66" s="87"/>
      <c r="C66" s="87"/>
      <c r="D66" s="87"/>
      <c r="E66" s="87"/>
      <c r="F66" s="75">
        <f>F65+F64</f>
        <v>1930447.8900000001</v>
      </c>
    </row>
    <row r="67" spans="1:6" ht="12" customHeight="1" x14ac:dyDescent="0.25">
      <c r="A67" s="88" t="s">
        <v>68</v>
      </c>
      <c r="B67" s="88"/>
      <c r="C67" s="88"/>
      <c r="D67" s="88"/>
      <c r="E67" s="88"/>
      <c r="F67" s="76">
        <f>F11</f>
        <v>2275000</v>
      </c>
    </row>
    <row r="68" spans="1:6" ht="11.25" customHeight="1" x14ac:dyDescent="0.25">
      <c r="A68" s="87" t="s">
        <v>69</v>
      </c>
      <c r="B68" s="87"/>
      <c r="C68" s="87"/>
      <c r="D68" s="87"/>
      <c r="E68" s="87"/>
      <c r="F68" s="77">
        <f>F67-F66</f>
        <v>344552.10999999987</v>
      </c>
    </row>
    <row r="69" spans="1:6" ht="12" customHeight="1" x14ac:dyDescent="0.25">
      <c r="A69" s="56" t="s">
        <v>70</v>
      </c>
      <c r="B69" s="26"/>
      <c r="C69" s="26"/>
      <c r="D69" s="26"/>
      <c r="E69" s="26"/>
      <c r="F69" s="27"/>
    </row>
    <row r="70" spans="1:6" ht="12.75" customHeight="1" thickBot="1" x14ac:dyDescent="0.3">
      <c r="A70" s="28"/>
      <c r="B70" s="26"/>
      <c r="C70" s="26"/>
      <c r="D70" s="26"/>
      <c r="E70" s="26"/>
      <c r="F70" s="27"/>
    </row>
    <row r="71" spans="1:6" ht="15" customHeight="1" x14ac:dyDescent="0.25">
      <c r="A71" s="106" t="s">
        <v>71</v>
      </c>
      <c r="B71" s="107"/>
      <c r="C71" s="107"/>
      <c r="D71" s="107"/>
      <c r="E71" s="108"/>
      <c r="F71" s="81"/>
    </row>
    <row r="72" spans="1:6" ht="11.25" customHeight="1" x14ac:dyDescent="0.25">
      <c r="A72" s="109" t="s">
        <v>72</v>
      </c>
      <c r="B72" s="105"/>
      <c r="C72" s="105"/>
      <c r="D72" s="105"/>
      <c r="E72" s="110"/>
      <c r="F72" s="80"/>
    </row>
    <row r="73" spans="1:6" ht="11.25" customHeight="1" x14ac:dyDescent="0.25">
      <c r="A73" s="109" t="s">
        <v>73</v>
      </c>
      <c r="B73" s="105"/>
      <c r="C73" s="105"/>
      <c r="D73" s="105"/>
      <c r="E73" s="110"/>
      <c r="F73" s="80"/>
    </row>
    <row r="74" spans="1:6" ht="12.75" customHeight="1" x14ac:dyDescent="0.25">
      <c r="A74" s="109" t="s">
        <v>111</v>
      </c>
      <c r="B74" s="105"/>
      <c r="C74" s="105"/>
      <c r="D74" s="105"/>
      <c r="E74" s="110"/>
      <c r="F74" s="80"/>
    </row>
    <row r="75" spans="1:6" ht="11.25" customHeight="1" x14ac:dyDescent="0.25">
      <c r="A75" s="109" t="s">
        <v>74</v>
      </c>
      <c r="B75" s="105"/>
      <c r="C75" s="105"/>
      <c r="D75" s="105"/>
      <c r="E75" s="110"/>
      <c r="F75" s="80"/>
    </row>
    <row r="76" spans="1:6" ht="12.75" customHeight="1" x14ac:dyDescent="0.25">
      <c r="A76" s="109" t="s">
        <v>75</v>
      </c>
      <c r="B76" s="105"/>
      <c r="C76" s="105"/>
      <c r="D76" s="105"/>
      <c r="E76" s="110"/>
      <c r="F76" s="80"/>
    </row>
    <row r="77" spans="1:6" ht="12" customHeight="1" thickBot="1" x14ac:dyDescent="0.3">
      <c r="A77" s="111" t="s">
        <v>76</v>
      </c>
      <c r="B77" s="112"/>
      <c r="C77" s="112"/>
      <c r="D77" s="112"/>
      <c r="E77" s="113"/>
      <c r="F77" s="80"/>
    </row>
    <row r="78" spans="1:6" ht="12.75" customHeight="1" thickBot="1" x14ac:dyDescent="0.3">
      <c r="A78" s="28"/>
      <c r="B78" s="28"/>
      <c r="C78" s="28"/>
      <c r="D78" s="28"/>
      <c r="E78" s="28"/>
      <c r="F78" s="27"/>
    </row>
    <row r="79" spans="1:6" ht="17.25" customHeight="1" thickBot="1" x14ac:dyDescent="0.3">
      <c r="A79" s="83" t="s">
        <v>77</v>
      </c>
      <c r="B79" s="84"/>
      <c r="C79" s="85"/>
      <c r="D79" s="29"/>
      <c r="E79" s="29"/>
      <c r="F79" s="27"/>
    </row>
    <row r="80" spans="1:6" ht="12" customHeight="1" x14ac:dyDescent="0.25">
      <c r="A80" s="47" t="s">
        <v>62</v>
      </c>
      <c r="B80" s="48" t="s">
        <v>102</v>
      </c>
      <c r="C80" s="57" t="s">
        <v>78</v>
      </c>
      <c r="D80" s="29"/>
      <c r="E80" s="29"/>
      <c r="F80" s="27"/>
    </row>
    <row r="81" spans="1:6" ht="12" customHeight="1" x14ac:dyDescent="0.25">
      <c r="A81" s="30" t="s">
        <v>79</v>
      </c>
      <c r="B81" s="79">
        <f>F25</f>
        <v>59375</v>
      </c>
      <c r="C81" s="31">
        <f>(B81/B87)</f>
        <v>3.0757110983192608E-2</v>
      </c>
      <c r="D81" s="29"/>
      <c r="E81" s="29"/>
      <c r="F81" s="27" t="s">
        <v>80</v>
      </c>
    </row>
    <row r="82" spans="1:6" ht="12" customHeight="1" x14ac:dyDescent="0.25">
      <c r="A82" s="30" t="s">
        <v>81</v>
      </c>
      <c r="B82" s="79">
        <f>F30</f>
        <v>0</v>
      </c>
      <c r="C82" s="31">
        <v>0</v>
      </c>
      <c r="D82" s="29"/>
      <c r="E82" s="29"/>
      <c r="F82" s="27"/>
    </row>
    <row r="83" spans="1:6" ht="12" customHeight="1" x14ac:dyDescent="0.25">
      <c r="A83" s="30" t="s">
        <v>82</v>
      </c>
      <c r="B83" s="79">
        <f>F40</f>
        <v>507000</v>
      </c>
      <c r="C83" s="31">
        <f>(B83/B87)</f>
        <v>0.26263335189016679</v>
      </c>
      <c r="D83" s="29"/>
      <c r="E83" s="29"/>
      <c r="F83" s="27"/>
    </row>
    <row r="84" spans="1:6" ht="12" customHeight="1" x14ac:dyDescent="0.25">
      <c r="A84" s="30" t="s">
        <v>47</v>
      </c>
      <c r="B84" s="79">
        <f>F56</f>
        <v>1207146.8</v>
      </c>
      <c r="C84" s="31">
        <f>(B84/B87)</f>
        <v>0.62531954695757153</v>
      </c>
      <c r="D84" s="29"/>
      <c r="E84" s="29"/>
      <c r="F84" s="27"/>
    </row>
    <row r="85" spans="1:6" ht="12" customHeight="1" x14ac:dyDescent="0.25">
      <c r="A85" s="30" t="s">
        <v>83</v>
      </c>
      <c r="B85" s="79">
        <f>F62</f>
        <v>65000</v>
      </c>
      <c r="C85" s="31">
        <f>(B85/B87)</f>
        <v>3.3670942550021385E-2</v>
      </c>
      <c r="D85" s="32"/>
      <c r="E85" s="32"/>
      <c r="F85" s="27"/>
    </row>
    <row r="86" spans="1:6" ht="12" customHeight="1" x14ac:dyDescent="0.25">
      <c r="A86" s="30" t="s">
        <v>84</v>
      </c>
      <c r="B86" s="79">
        <f>F65</f>
        <v>91926.090000000011</v>
      </c>
      <c r="C86" s="31">
        <f>(B86/B87)</f>
        <v>4.7619047619047623E-2</v>
      </c>
      <c r="D86" s="32"/>
      <c r="E86" s="32"/>
      <c r="F86" s="27"/>
    </row>
    <row r="87" spans="1:6" ht="12.75" customHeight="1" thickBot="1" x14ac:dyDescent="0.3">
      <c r="A87" s="33" t="s">
        <v>103</v>
      </c>
      <c r="B87" s="78">
        <f>SUM(B81:B86)</f>
        <v>1930447.8900000001</v>
      </c>
      <c r="C87" s="34">
        <f>SUM(C81:C86)</f>
        <v>0.99999999999999989</v>
      </c>
      <c r="D87" s="32"/>
      <c r="E87" s="32"/>
      <c r="F87" s="27"/>
    </row>
    <row r="88" spans="1:6" ht="12" customHeight="1" thickBot="1" x14ac:dyDescent="0.3">
      <c r="A88" s="28"/>
      <c r="B88" s="26"/>
      <c r="C88" s="26"/>
      <c r="D88" s="26"/>
      <c r="E88" s="26"/>
      <c r="F88" s="27"/>
    </row>
    <row r="89" spans="1:6" ht="15.75" customHeight="1" thickBot="1" x14ac:dyDescent="0.3">
      <c r="A89" s="83" t="s">
        <v>85</v>
      </c>
      <c r="B89" s="84"/>
      <c r="C89" s="84"/>
      <c r="D89" s="85"/>
      <c r="E89" s="32"/>
      <c r="F89" s="27"/>
    </row>
    <row r="90" spans="1:6" ht="12.75" x14ac:dyDescent="0.25">
      <c r="A90" s="47" t="s">
        <v>107</v>
      </c>
      <c r="B90" s="61">
        <v>6000</v>
      </c>
      <c r="C90" s="61">
        <v>6500</v>
      </c>
      <c r="D90" s="62">
        <v>7000</v>
      </c>
      <c r="E90" s="63"/>
      <c r="F90" s="64"/>
    </row>
    <row r="91" spans="1:6" ht="13.5" thickBot="1" x14ac:dyDescent="0.3">
      <c r="A91" s="33" t="s">
        <v>108</v>
      </c>
      <c r="B91" s="78">
        <f>F66/B90</f>
        <v>321.74131500000004</v>
      </c>
      <c r="C91" s="78">
        <f>F66/C90</f>
        <v>296.99198307692308</v>
      </c>
      <c r="D91" s="78">
        <f>F66/D90</f>
        <v>275.77827000000002</v>
      </c>
      <c r="E91" s="63"/>
      <c r="F91" s="64"/>
    </row>
    <row r="92" spans="1:6" ht="12.75" x14ac:dyDescent="0.25">
      <c r="A92" s="82" t="s">
        <v>86</v>
      </c>
      <c r="B92" s="82"/>
      <c r="C92" s="82"/>
      <c r="D92" s="82"/>
      <c r="E92" s="28"/>
      <c r="F92" s="28"/>
    </row>
  </sheetData>
  <mergeCells count="37">
    <mergeCell ref="D14:E14"/>
    <mergeCell ref="A16:F16"/>
    <mergeCell ref="A18:F18"/>
    <mergeCell ref="A58:F58"/>
    <mergeCell ref="A32:F32"/>
    <mergeCell ref="A30:E30"/>
    <mergeCell ref="A27:F27"/>
    <mergeCell ref="A25:E25"/>
    <mergeCell ref="A54:F54"/>
    <mergeCell ref="A47:F47"/>
    <mergeCell ref="A44:F44"/>
    <mergeCell ref="A42:F42"/>
    <mergeCell ref="D12:E12"/>
    <mergeCell ref="D10:E10"/>
    <mergeCell ref="D9:E9"/>
    <mergeCell ref="D8:E8"/>
    <mergeCell ref="D13:E13"/>
    <mergeCell ref="D11:E11"/>
    <mergeCell ref="A92:D92"/>
    <mergeCell ref="A89:D89"/>
    <mergeCell ref="A79:C79"/>
    <mergeCell ref="A40:E40"/>
    <mergeCell ref="A56:E56"/>
    <mergeCell ref="A62:E62"/>
    <mergeCell ref="A64:E64"/>
    <mergeCell ref="A65:E65"/>
    <mergeCell ref="A51:F51"/>
    <mergeCell ref="A68:E68"/>
    <mergeCell ref="A67:E67"/>
    <mergeCell ref="A66:E66"/>
    <mergeCell ref="A71:E71"/>
    <mergeCell ref="A77:E77"/>
    <mergeCell ref="A76:E76"/>
    <mergeCell ref="A75:E75"/>
    <mergeCell ref="A74:E74"/>
    <mergeCell ref="A73:E73"/>
    <mergeCell ref="A72:E72"/>
  </mergeCells>
  <printOptions horizontalCentered="1"/>
  <pageMargins left="0.74803149606299213" right="0.74803149606299213" top="0.78740157480314965" bottom="0.78740157480314965" header="0" footer="0"/>
  <pageSetup paperSize="121" fitToHeight="0" orientation="portrait" r:id="rId1"/>
  <headerFooter>
    <oddFooter>&amp;C&amp;"Helvetica Neue,Regular"&amp;12&amp;K000000&amp;P</oddFooter>
  </headerFooter>
  <rowBreaks count="1" manualBreakCount="1">
    <brk id="6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Primavera</vt:lpstr>
      <vt:lpstr>'Trigo Primavera'!Área_de_impresión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cp:lastPrinted>2023-03-30T12:54:38Z</cp:lastPrinted>
  <dcterms:created xsi:type="dcterms:W3CDTF">2020-11-27T12:49:26Z</dcterms:created>
  <dcterms:modified xsi:type="dcterms:W3CDTF">2023-03-31T20:57:37Z</dcterms:modified>
  <cp:category/>
  <cp:contentStatus/>
</cp:coreProperties>
</file>