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C90" i="1" l="1"/>
  <c r="E90" i="1"/>
  <c r="D90" i="1"/>
  <c r="G60" i="1" l="1"/>
  <c r="G59" i="1"/>
  <c r="G61" i="1" l="1"/>
  <c r="C84" i="1" s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<sst xmlns="http://schemas.openxmlformats.org/spreadsheetml/2006/main" count="159" uniqueCount="117">
  <si>
    <t>RUBRO O CULTIVO</t>
  </si>
  <si>
    <t>TRIGO -RIEGO</t>
  </si>
  <si>
    <t>RENDIMIENTO (qqm/Há.)</t>
  </si>
  <si>
    <t>VARIEDAD</t>
  </si>
  <si>
    <t>PANDORA-INIA, PANTERA-INIA</t>
  </si>
  <si>
    <t>FECHA ESTIMADA  PRECIO VENTA</t>
  </si>
  <si>
    <t xml:space="preserve">ENERO 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</si>
  <si>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</si>
  <si>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</si>
  <si>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</si>
  <si>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</si>
  <si>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</si>
  <si>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</si>
  <si>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</si>
  <si>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</si>
  <si>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AGROIND. - MERC.REG.</t>
  </si>
  <si>
    <t>COMUNA/LOCALIDAD</t>
  </si>
  <si>
    <t>FECHA DE COSECHA</t>
  </si>
  <si>
    <t>DIC-ENERO</t>
  </si>
  <si>
    <t>FECHA PRECIO INSUMOS</t>
  </si>
  <si>
    <t>CONTINGENCIA</t>
  </si>
  <si>
    <t>LLUVIAS-VIENTO</t>
  </si>
  <si>
    <t>COSTOS DIRECTOS DE PRODUCCIÓN POR HECTÁREA (INCLUYE IVA)</t>
  </si>
  <si>
    <t>MANO DE OBRA</t>
  </si>
  <si>
    <t>Labores</t>
  </si>
  <si>
    <t>Unidad</t>
  </si>
  <si>
    <t>UNIDADES/HA</t>
  </si>
  <si>
    <t>EPOCA</t>
  </si>
  <si>
    <t xml:space="preserve"> Precio Unitario ($) </t>
  </si>
  <si>
    <t xml:space="preserve"> Sub Total ($) </t>
  </si>
  <si>
    <t>REGUEROS</t>
  </si>
  <si>
    <t>JH</t>
  </si>
  <si>
    <t>JULIO-AGOSTO</t>
  </si>
  <si>
    <t>DESINFECCION SEMILLA</t>
  </si>
  <si>
    <t>APOYO EN SIEMBRA</t>
  </si>
  <si>
    <t>RIEGOS</t>
  </si>
  <si>
    <t>OCTUB-DICIEMB</t>
  </si>
  <si>
    <t>Subtotal Jornadas Hombre</t>
  </si>
  <si>
    <t>JORNADAS ANIMAL</t>
  </si>
  <si>
    <t>N° Jornadas</t>
  </si>
  <si>
    <t>Época (Mes)</t>
  </si>
  <si>
    <t>N/A</t>
  </si>
  <si>
    <t>Subtotal Jornadas Animal</t>
  </si>
  <si>
    <t>MAQUINARIA</t>
  </si>
  <si>
    <t>UNIDAD/HA</t>
  </si>
  <si>
    <t>ROTURA</t>
  </si>
  <si>
    <t>JULIO</t>
  </si>
  <si>
    <t>RASTRAJES (2)</t>
  </si>
  <si>
    <t>SIEMBRA</t>
  </si>
  <si>
    <t>APLICACIÓN NITROGENO</t>
  </si>
  <si>
    <t>OCTUBRE</t>
  </si>
  <si>
    <t>APLICACIÓN HERBICIDA</t>
  </si>
  <si>
    <t>COSECHA AUTOMOTRIZ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</si>
  <si>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</si>
  <si>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</si>
  <si>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</si>
  <si>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</si>
  <si>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</si>
  <si>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</si>
  <si>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</si>
  <si>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</si>
  <si>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FERTIZANTE</t>
  </si>
  <si>
    <t>UREA  GR.</t>
  </si>
  <si>
    <t>MEZCLA N-P-K (17-20-20)</t>
  </si>
  <si>
    <t>HERBICIDAS</t>
  </si>
  <si>
    <t>TORDON</t>
  </si>
  <si>
    <t>LIT</t>
  </si>
  <si>
    <t>AGOSTO-SEPT.</t>
  </si>
  <si>
    <t>MCPA</t>
  </si>
  <si>
    <t>SEPTIEMBRE</t>
  </si>
  <si>
    <t>FUNGUICIDA</t>
  </si>
  <si>
    <t>INDARFLO</t>
  </si>
  <si>
    <t>BAYLETON</t>
  </si>
  <si>
    <t>AGOST-SEPT.</t>
  </si>
  <si>
    <t>INSECTICIDA</t>
  </si>
  <si>
    <t xml:space="preserve">LORBAN 4 E </t>
  </si>
  <si>
    <t>OCT-NOV.</t>
  </si>
  <si>
    <t>Subtotal Insumos</t>
  </si>
  <si>
    <t>OTROS</t>
  </si>
  <si>
    <t>Item</t>
  </si>
  <si>
    <t>Cantidad (Kg/l/u)</t>
  </si>
  <si>
    <t>SACOS</t>
  </si>
  <si>
    <t xml:space="preserve">UN </t>
  </si>
  <si>
    <t>DIC-ENE</t>
  </si>
  <si>
    <t>MADEJA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</si>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</sst>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/>
    <xf numFmtId="0" fontId="2" fillId="9" borderId="1" xfId="0" applyFont="1" applyFill="1" applyBorder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8" fillId="0" borderId="0" xfId="0" applyNumberFormat="1" applyFont="1"/>
    <xf numFmtId="0" fontId="8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/>
    <xf numFmtId="0" fontId="7" fillId="2" borderId="1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8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112" zoomScaleNormal="112" workbookViewId="0">
      <selection activeCell="H13" sqref="H13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1</v>
      </c>
      <c r="D8" s="35"/>
      <c r="E8" s="114" t="s">
        <v>2</v>
      </c>
      <c r="F8" s="115"/>
      <c r="G8" s="107">
        <v>75</v>
      </c>
    </row>
    <row r="9" spans="1:7" ht="20.25" customHeight="1" x14ac:dyDescent="0.25">
      <c r="A9" s="3"/>
      <c r="B9" s="9" t="s">
        <v>3</v>
      </c>
      <c r="C9" s="27" t="s">
        <v>4</v>
      </c>
      <c r="D9" s="36"/>
      <c r="E9" s="112" t="s">
        <v>5</v>
      </c>
      <c r="F9" s="113"/>
      <c r="G9" s="28" t="s">
        <v>6</v>
      </c>
    </row>
    <row r="10" spans="1:7" ht="15" customHeight="1" x14ac:dyDescent="0.25">
      <c r="A10" s="3"/>
      <c r="B10" s="9" t="s">
        <v>7</v>
      </c>
      <c r="C10" s="28" t="s">
        <v>8</v>
      </c>
      <c r="D10" s="36"/>
      <c r="E10" s="112" t="s">
        <v>9</v>
      </c>
      <c r="F10" s="113"/>
      <c r="G10" s="108">
        <v>33000</v>
      </c>
    </row>
    <row r="11" spans="1:7" ht="15" customHeight="1" x14ac:dyDescent="0.25">
      <c r="A11" s="3"/>
      <c r="B11" s="9" t="s">
        <v>10</v>
      </c>
      <c r="C11" s="10" t="s">
        <v>11</v>
      </c>
      <c r="D11" s="36"/>
      <c r="E11" s="31" t="s">
        <v>12</v>
      </c>
      <c r="F11" s="32"/>
      <c r="G11" s="21">
        <f>(G8*G10)</f>
        <v>2475000</v>
      </c>
    </row>
    <row r="12" spans="1:7" ht="23.25" customHeight="1" x14ac:dyDescent="0.25">
      <c r="A12" s="3"/>
      <c r="B12" s="9" t="s">
        <v>13</v>
      </c>
      <c r="C12" s="10" t="s">
        <v>114</v>
      </c>
      <c r="D12" s="36"/>
      <c r="E12" s="112" t="s">
        <v>14</v>
      </c>
      <c r="F12" s="113"/>
      <c r="G12" s="10" t="s">
        <v>15</v>
      </c>
    </row>
    <row r="13" spans="1:7" ht="38.25" customHeight="1" x14ac:dyDescent="0.25">
      <c r="A13" s="3"/>
      <c r="B13" s="9" t="s">
        <v>16</v>
      </c>
      <c r="C13" s="10" t="s">
        <v>115</v>
      </c>
      <c r="D13" s="36"/>
      <c r="E13" s="112" t="s">
        <v>17</v>
      </c>
      <c r="F13" s="113"/>
      <c r="G13" s="28" t="s">
        <v>18</v>
      </c>
    </row>
    <row r="14" spans="1:7" ht="15" customHeight="1" x14ac:dyDescent="0.25">
      <c r="A14" s="3"/>
      <c r="B14" s="9" t="s">
        <v>19</v>
      </c>
      <c r="C14" s="28" t="s">
        <v>116</v>
      </c>
      <c r="D14" s="36"/>
      <c r="E14" s="116" t="s">
        <v>20</v>
      </c>
      <c r="F14" s="117"/>
      <c r="G14" s="10" t="s">
        <v>21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8" t="s">
        <v>22</v>
      </c>
      <c r="C16" s="118"/>
      <c r="D16" s="118"/>
      <c r="E16" s="118"/>
      <c r="F16" s="118"/>
      <c r="G16" s="118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23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24</v>
      </c>
      <c r="C19" s="92" t="s">
        <v>25</v>
      </c>
      <c r="D19" s="92" t="s">
        <v>26</v>
      </c>
      <c r="E19" s="92" t="s">
        <v>27</v>
      </c>
      <c r="F19" s="92" t="s">
        <v>28</v>
      </c>
      <c r="G19" s="92" t="s">
        <v>29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30</v>
      </c>
      <c r="C20" s="19" t="s">
        <v>31</v>
      </c>
      <c r="D20" s="20">
        <v>1</v>
      </c>
      <c r="E20" s="19" t="s">
        <v>32</v>
      </c>
      <c r="F20" s="21">
        <v>35000</v>
      </c>
      <c r="G20" s="21">
        <f>(D20*F20)</f>
        <v>35000</v>
      </c>
    </row>
    <row r="21" spans="1:255" ht="15" customHeight="1" x14ac:dyDescent="0.25">
      <c r="A21" s="3"/>
      <c r="B21" s="18" t="s">
        <v>33</v>
      </c>
      <c r="C21" s="19" t="s">
        <v>31</v>
      </c>
      <c r="D21" s="20">
        <v>0.2</v>
      </c>
      <c r="E21" s="19" t="s">
        <v>32</v>
      </c>
      <c r="F21" s="21">
        <v>35000</v>
      </c>
      <c r="G21" s="21">
        <f>(D21*F21)</f>
        <v>7000</v>
      </c>
    </row>
    <row r="22" spans="1:255" ht="12.75" customHeight="1" x14ac:dyDescent="0.25">
      <c r="A22" s="3"/>
      <c r="B22" s="18" t="s">
        <v>34</v>
      </c>
      <c r="C22" s="19" t="s">
        <v>31</v>
      </c>
      <c r="D22" s="20">
        <v>0.7</v>
      </c>
      <c r="E22" s="19" t="s">
        <v>32</v>
      </c>
      <c r="F22" s="21">
        <v>35000</v>
      </c>
      <c r="G22" s="21">
        <f>(D22*F22)</f>
        <v>24500</v>
      </c>
    </row>
    <row r="23" spans="1:255" ht="12.75" customHeight="1" x14ac:dyDescent="0.25">
      <c r="A23" s="3"/>
      <c r="B23" s="18" t="s">
        <v>35</v>
      </c>
      <c r="C23" s="19" t="s">
        <v>31</v>
      </c>
      <c r="D23" s="20">
        <v>3</v>
      </c>
      <c r="E23" s="19" t="s">
        <v>36</v>
      </c>
      <c r="F23" s="21">
        <v>35000</v>
      </c>
      <c r="G23" s="21">
        <f t="shared" ref="G23" si="0">(D23*F23)</f>
        <v>105000</v>
      </c>
    </row>
    <row r="24" spans="1:255" s="12" customFormat="1" ht="12.75" customHeight="1" x14ac:dyDescent="0.25">
      <c r="A24" s="33"/>
      <c r="B24" s="91" t="s">
        <v>37</v>
      </c>
      <c r="C24" s="93"/>
      <c r="D24" s="93"/>
      <c r="E24" s="93"/>
      <c r="F24" s="94"/>
      <c r="G24" s="101">
        <f>SUM(G20:G23)</f>
        <v>171500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38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24</v>
      </c>
      <c r="C27" s="92" t="s">
        <v>25</v>
      </c>
      <c r="D27" s="92" t="s">
        <v>39</v>
      </c>
      <c r="E27" s="90" t="s">
        <v>40</v>
      </c>
      <c r="F27" s="92" t="s">
        <v>28</v>
      </c>
      <c r="G27" s="90" t="s">
        <v>29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41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42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43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24</v>
      </c>
      <c r="C32" s="90" t="s">
        <v>25</v>
      </c>
      <c r="D32" s="90" t="s">
        <v>44</v>
      </c>
      <c r="E32" s="90" t="s">
        <v>40</v>
      </c>
      <c r="F32" s="92" t="s">
        <v>28</v>
      </c>
      <c r="G32" s="90" t="s">
        <v>29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45</v>
      </c>
      <c r="C33" s="19" t="s">
        <v>113</v>
      </c>
      <c r="D33" s="30">
        <v>1</v>
      </c>
      <c r="E33" s="19" t="s">
        <v>46</v>
      </c>
      <c r="F33" s="21">
        <v>75000</v>
      </c>
      <c r="G33" s="21">
        <f>D33*F33</f>
        <v>75000</v>
      </c>
    </row>
    <row r="34" spans="1:255" ht="12.75" customHeight="1" x14ac:dyDescent="0.25">
      <c r="A34" s="3"/>
      <c r="B34" s="100" t="s">
        <v>47</v>
      </c>
      <c r="C34" s="19" t="s">
        <v>113</v>
      </c>
      <c r="D34" s="30">
        <v>2</v>
      </c>
      <c r="E34" s="19" t="s">
        <v>46</v>
      </c>
      <c r="F34" s="21">
        <v>55000</v>
      </c>
      <c r="G34" s="21">
        <f t="shared" ref="G34:G38" si="1">D34*F34</f>
        <v>110000</v>
      </c>
    </row>
    <row r="35" spans="1:255" ht="12.75" customHeight="1" x14ac:dyDescent="0.25">
      <c r="A35" s="3"/>
      <c r="B35" s="100" t="s">
        <v>48</v>
      </c>
      <c r="C35" s="19" t="s">
        <v>113</v>
      </c>
      <c r="D35" s="30">
        <v>1</v>
      </c>
      <c r="E35" s="19" t="s">
        <v>32</v>
      </c>
      <c r="F35" s="21">
        <v>45000</v>
      </c>
      <c r="G35" s="21">
        <f t="shared" si="1"/>
        <v>45000</v>
      </c>
    </row>
    <row r="36" spans="1:255" ht="12.75" customHeight="1" x14ac:dyDescent="0.25">
      <c r="A36" s="3"/>
      <c r="B36" s="100" t="s">
        <v>49</v>
      </c>
      <c r="C36" s="19" t="s">
        <v>113</v>
      </c>
      <c r="D36" s="30">
        <v>2</v>
      </c>
      <c r="E36" s="19" t="s">
        <v>50</v>
      </c>
      <c r="F36" s="21">
        <v>25000</v>
      </c>
      <c r="G36" s="21">
        <f t="shared" si="1"/>
        <v>50000</v>
      </c>
    </row>
    <row r="37" spans="1:255" ht="12.75" customHeight="1" x14ac:dyDescent="0.25">
      <c r="A37" s="3"/>
      <c r="B37" s="100" t="s">
        <v>51</v>
      </c>
      <c r="C37" s="19" t="s">
        <v>113</v>
      </c>
      <c r="D37" s="30">
        <v>1</v>
      </c>
      <c r="E37" s="19" t="s">
        <v>50</v>
      </c>
      <c r="F37" s="21">
        <v>25000</v>
      </c>
      <c r="G37" s="21">
        <f t="shared" si="1"/>
        <v>25000</v>
      </c>
    </row>
    <row r="38" spans="1:255" ht="12.75" customHeight="1" x14ac:dyDescent="0.25">
      <c r="A38" s="3"/>
      <c r="B38" s="100" t="s">
        <v>52</v>
      </c>
      <c r="C38" s="19" t="s">
        <v>113</v>
      </c>
      <c r="D38" s="30">
        <v>1</v>
      </c>
      <c r="E38" s="19" t="s">
        <v>53</v>
      </c>
      <c r="F38" s="21">
        <v>80000</v>
      </c>
      <c r="G38" s="21">
        <f t="shared" si="1"/>
        <v>80000</v>
      </c>
    </row>
    <row r="39" spans="1:255" s="12" customFormat="1" ht="12.75" customHeight="1" x14ac:dyDescent="0.25">
      <c r="A39" s="33"/>
      <c r="B39" s="91" t="s">
        <v>54</v>
      </c>
      <c r="C39" s="93"/>
      <c r="D39" s="93"/>
      <c r="E39" s="93"/>
      <c r="F39" s="94"/>
      <c r="G39" s="101">
        <f>SUM(G33:G38)</f>
        <v>385000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55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56</v>
      </c>
      <c r="C42" s="92" t="s">
        <v>57</v>
      </c>
      <c r="D42" s="92" t="s">
        <v>58</v>
      </c>
      <c r="E42" s="92" t="s">
        <v>40</v>
      </c>
      <c r="F42" s="92" t="s">
        <v>28</v>
      </c>
      <c r="G42" s="92" t="s">
        <v>29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09" t="s">
        <v>59</v>
      </c>
      <c r="C43" s="96" t="s">
        <v>60</v>
      </c>
      <c r="D43" s="97">
        <v>160</v>
      </c>
      <c r="E43" s="96" t="s">
        <v>32</v>
      </c>
      <c r="F43" s="97">
        <v>400</v>
      </c>
      <c r="G43" s="98">
        <f>D43*F43</f>
        <v>64000</v>
      </c>
      <c r="K43" s="2"/>
    </row>
    <row r="44" spans="1:255" ht="12.75" customHeight="1" x14ac:dyDescent="0.25">
      <c r="A44" s="3"/>
      <c r="B44" s="22" t="s">
        <v>61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62</v>
      </c>
      <c r="C45" s="23" t="s">
        <v>60</v>
      </c>
      <c r="D45" s="24">
        <v>350</v>
      </c>
      <c r="E45" s="23" t="s">
        <v>32</v>
      </c>
      <c r="F45" s="29">
        <v>1000</v>
      </c>
      <c r="G45" s="25">
        <f>(D45*F45)</f>
        <v>350000</v>
      </c>
    </row>
    <row r="46" spans="1:255" ht="12.75" customHeight="1" x14ac:dyDescent="0.25">
      <c r="A46" s="3"/>
      <c r="B46" s="31" t="s">
        <v>63</v>
      </c>
      <c r="C46" s="23" t="s">
        <v>60</v>
      </c>
      <c r="D46" s="32">
        <v>500</v>
      </c>
      <c r="E46" s="23" t="s">
        <v>32</v>
      </c>
      <c r="F46" s="29">
        <v>1140</v>
      </c>
      <c r="G46" s="25">
        <f t="shared" ref="G46:G49" si="2">(D46*F46)</f>
        <v>570000</v>
      </c>
    </row>
    <row r="47" spans="1:255" ht="12.75" customHeight="1" x14ac:dyDescent="0.25">
      <c r="A47" s="3"/>
      <c r="B47" s="22" t="s">
        <v>64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65</v>
      </c>
      <c r="C48" s="26" t="s">
        <v>66</v>
      </c>
      <c r="D48" s="32">
        <v>0.2</v>
      </c>
      <c r="E48" s="23" t="s">
        <v>67</v>
      </c>
      <c r="F48" s="29">
        <v>29500</v>
      </c>
      <c r="G48" s="25">
        <f t="shared" si="2"/>
        <v>5900</v>
      </c>
    </row>
    <row r="49" spans="1:255" ht="12.75" customHeight="1" x14ac:dyDescent="0.25">
      <c r="A49" s="3"/>
      <c r="B49" s="31" t="s">
        <v>68</v>
      </c>
      <c r="C49" s="26" t="s">
        <v>66</v>
      </c>
      <c r="D49" s="32">
        <v>1</v>
      </c>
      <c r="E49" s="26" t="s">
        <v>69</v>
      </c>
      <c r="F49" s="29">
        <v>24700</v>
      </c>
      <c r="G49" s="25">
        <f t="shared" si="2"/>
        <v>24700</v>
      </c>
    </row>
    <row r="50" spans="1:255" ht="12.75" customHeight="1" x14ac:dyDescent="0.25">
      <c r="A50" s="3"/>
      <c r="B50" s="22" t="s">
        <v>70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71</v>
      </c>
      <c r="C51" s="23" t="s">
        <v>66</v>
      </c>
      <c r="D51" s="24">
        <v>0.4</v>
      </c>
      <c r="E51" s="23" t="s">
        <v>32</v>
      </c>
      <c r="F51" s="29">
        <v>13000</v>
      </c>
      <c r="G51" s="25">
        <f>D51*F51</f>
        <v>5200</v>
      </c>
    </row>
    <row r="52" spans="1:255" ht="12.75" customHeight="1" x14ac:dyDescent="0.25">
      <c r="A52" s="3"/>
      <c r="B52" s="31" t="s">
        <v>72</v>
      </c>
      <c r="C52" s="23" t="s">
        <v>60</v>
      </c>
      <c r="D52" s="24">
        <v>0.5</v>
      </c>
      <c r="E52" s="23" t="s">
        <v>73</v>
      </c>
      <c r="F52" s="29">
        <v>59000</v>
      </c>
      <c r="G52" s="25">
        <f>D52*F52</f>
        <v>29500</v>
      </c>
    </row>
    <row r="53" spans="1:255" ht="12.75" customHeight="1" x14ac:dyDescent="0.25">
      <c r="A53" s="3"/>
      <c r="B53" s="22" t="s">
        <v>74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75</v>
      </c>
      <c r="C54" s="23" t="s">
        <v>66</v>
      </c>
      <c r="D54" s="24">
        <v>0.3</v>
      </c>
      <c r="E54" s="23" t="s">
        <v>76</v>
      </c>
      <c r="F54" s="29">
        <v>15300</v>
      </c>
      <c r="G54" s="25">
        <f t="shared" si="3"/>
        <v>4590</v>
      </c>
    </row>
    <row r="55" spans="1:255" s="12" customFormat="1" ht="13.5" customHeight="1" x14ac:dyDescent="0.25">
      <c r="A55" s="33"/>
      <c r="B55" s="91" t="s">
        <v>77</v>
      </c>
      <c r="C55" s="93"/>
      <c r="D55" s="93"/>
      <c r="E55" s="93"/>
      <c r="F55" s="94"/>
      <c r="G55" s="101">
        <f>SUM(G43:G54)</f>
        <v>1053890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78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79</v>
      </c>
      <c r="C58" s="92" t="s">
        <v>57</v>
      </c>
      <c r="D58" s="92" t="s">
        <v>80</v>
      </c>
      <c r="E58" s="90" t="s">
        <v>40</v>
      </c>
      <c r="F58" s="92" t="s">
        <v>28</v>
      </c>
      <c r="G58" s="90" t="s">
        <v>29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81</v>
      </c>
      <c r="C59" s="23" t="s">
        <v>82</v>
      </c>
      <c r="D59" s="25">
        <v>300</v>
      </c>
      <c r="E59" s="19" t="s">
        <v>83</v>
      </c>
      <c r="F59" s="25">
        <v>185</v>
      </c>
      <c r="G59" s="25">
        <f>F59*D59</f>
        <v>55500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8" t="s">
        <v>84</v>
      </c>
      <c r="C60" s="23" t="s">
        <v>85</v>
      </c>
      <c r="D60" s="25">
        <v>1</v>
      </c>
      <c r="E60" s="19" t="s">
        <v>83</v>
      </c>
      <c r="F60" s="25">
        <v>4000</v>
      </c>
      <c r="G60" s="25">
        <f>F60*D60</f>
        <v>4000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86</v>
      </c>
      <c r="C61" s="93"/>
      <c r="D61" s="93"/>
      <c r="E61" s="93"/>
      <c r="F61" s="94"/>
      <c r="G61" s="95">
        <f>SUM(G59:G60)</f>
        <v>59500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87</v>
      </c>
      <c r="C63" s="80"/>
      <c r="D63" s="80"/>
      <c r="E63" s="80"/>
      <c r="F63" s="80"/>
      <c r="G63" s="81">
        <f>G24+G39+G55+G61</f>
        <v>1669890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88</v>
      </c>
      <c r="C64" s="46"/>
      <c r="D64" s="46"/>
      <c r="E64" s="46"/>
      <c r="F64" s="46"/>
      <c r="G64" s="83">
        <f>G63*0.05</f>
        <v>83494.5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89</v>
      </c>
      <c r="C65" s="45"/>
      <c r="D65" s="45"/>
      <c r="E65" s="45"/>
      <c r="F65" s="45"/>
      <c r="G65" s="85">
        <f>G63+G64</f>
        <v>1753384.5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90</v>
      </c>
      <c r="C66" s="46"/>
      <c r="D66" s="46"/>
      <c r="E66" s="46"/>
      <c r="F66" s="46"/>
      <c r="G66" s="83">
        <f>G11</f>
        <v>2475000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91</v>
      </c>
      <c r="C67" s="87"/>
      <c r="D67" s="87"/>
      <c r="E67" s="87"/>
      <c r="F67" s="87"/>
      <c r="G67" s="88">
        <f>G66-G65</f>
        <v>721615.5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92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93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94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95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96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97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98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99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0" t="s">
        <v>100</v>
      </c>
      <c r="C78" s="111"/>
      <c r="D78" s="65"/>
      <c r="E78" s="51"/>
      <c r="F78" s="51"/>
      <c r="G78" s="54"/>
    </row>
    <row r="79" spans="1:255" ht="12" customHeight="1" x14ac:dyDescent="0.25">
      <c r="A79" s="3"/>
      <c r="B79" s="66" t="s">
        <v>79</v>
      </c>
      <c r="C79" s="67" t="s">
        <v>101</v>
      </c>
      <c r="D79" s="68" t="s">
        <v>102</v>
      </c>
      <c r="E79" s="51"/>
      <c r="F79" s="51"/>
      <c r="G79" s="54"/>
    </row>
    <row r="80" spans="1:255" ht="12" customHeight="1" x14ac:dyDescent="0.25">
      <c r="A80" s="3"/>
      <c r="B80" s="69" t="s">
        <v>103</v>
      </c>
      <c r="C80" s="70">
        <f>G24</f>
        <v>171500</v>
      </c>
      <c r="D80" s="71">
        <f>(C80/C86)</f>
        <v>9.781083384733924E-2</v>
      </c>
      <c r="E80" s="51"/>
      <c r="F80" s="51"/>
      <c r="G80" s="54"/>
    </row>
    <row r="81" spans="1:7" ht="12" customHeight="1" x14ac:dyDescent="0.25">
      <c r="A81" s="3"/>
      <c r="B81" s="69" t="s">
        <v>104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105</v>
      </c>
      <c r="C82" s="70">
        <f>G39</f>
        <v>385000</v>
      </c>
      <c r="D82" s="71">
        <f>(C82/C86)</f>
        <v>0.21957534128994524</v>
      </c>
      <c r="E82" s="51"/>
      <c r="F82" s="51"/>
      <c r="G82" s="54"/>
    </row>
    <row r="83" spans="1:7" ht="12" customHeight="1" x14ac:dyDescent="0.25">
      <c r="A83" s="3"/>
      <c r="B83" s="69" t="s">
        <v>56</v>
      </c>
      <c r="C83" s="70">
        <f>G55</f>
        <v>1053890</v>
      </c>
      <c r="D83" s="71">
        <f>(C83/C86)</f>
        <v>0.60106040631703994</v>
      </c>
      <c r="E83" s="51"/>
      <c r="F83" s="51"/>
      <c r="G83" s="54"/>
    </row>
    <row r="84" spans="1:7" ht="12" customHeight="1" x14ac:dyDescent="0.25">
      <c r="A84" s="3"/>
      <c r="B84" s="69" t="s">
        <v>106</v>
      </c>
      <c r="C84" s="73">
        <f>G61</f>
        <v>59500</v>
      </c>
      <c r="D84" s="71">
        <f>(C84/C86)</f>
        <v>3.3934370926627905E-2</v>
      </c>
      <c r="E84" s="52"/>
      <c r="F84" s="52"/>
      <c r="G84" s="54"/>
    </row>
    <row r="85" spans="1:7" ht="12" customHeight="1" x14ac:dyDescent="0.25">
      <c r="A85" s="3"/>
      <c r="B85" s="69" t="s">
        <v>107</v>
      </c>
      <c r="C85" s="73">
        <f>G64</f>
        <v>83494.5</v>
      </c>
      <c r="D85" s="71">
        <f>(C85/C86)</f>
        <v>4.7619047619047616E-2</v>
      </c>
      <c r="E85" s="52"/>
      <c r="F85" s="52"/>
      <c r="G85" s="54"/>
    </row>
    <row r="86" spans="1:7" ht="12.75" customHeight="1" x14ac:dyDescent="0.25">
      <c r="A86" s="3"/>
      <c r="B86" s="66" t="s">
        <v>108</v>
      </c>
      <c r="C86" s="74">
        <f>SUM(C80:C85)</f>
        <v>1753384.5</v>
      </c>
      <c r="D86" s="75">
        <f>SUM(D80:D85)</f>
        <v>1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109</v>
      </c>
      <c r="D88" s="76"/>
      <c r="E88" s="76"/>
      <c r="F88" s="52"/>
      <c r="G88" s="54"/>
    </row>
    <row r="89" spans="1:7" ht="12" customHeight="1" x14ac:dyDescent="0.25">
      <c r="A89" s="3"/>
      <c r="B89" s="66" t="s">
        <v>110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111</v>
      </c>
      <c r="C90" s="74">
        <f>(1753385/70)</f>
        <v>25048.357142857141</v>
      </c>
      <c r="D90" s="74">
        <f>(1753385/75)</f>
        <v>23378.466666666667</v>
      </c>
      <c r="E90" s="74">
        <f>(1753385/80)</f>
        <v>21917.3125</v>
      </c>
      <c r="F90" s="53"/>
      <c r="G90" s="55"/>
    </row>
    <row r="91" spans="1:7" ht="15.6" customHeight="1" x14ac:dyDescent="0.25">
      <c r="A91" s="3"/>
      <c r="B91" s="49" t="s">
        <v>112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78740157480314965" bottom="1.3779527559055118" header="0" footer="0"/>
  <pageSetup paperSize="5" fitToWidth="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2023-02-13T15:30:58Z</cp:lastPrinted>
  <dcterms:created xsi:type="dcterms:W3CDTF">2020-11-27T12:49:26Z</dcterms:created>
  <dcterms:modified xsi:type="dcterms:W3CDTF">2023-03-21T17:50:45Z</dcterms:modified>
  <cp:category/>
  <cp:contentStatus/>
</cp:coreProperties>
</file>