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zuniga\Desktop\00 - CREDITOS\00 - CRÉDITOS 2023\00 - fichas técnicas 2023\01 - FORMATO CORREGIDO\Visadas\"/>
    </mc:Choice>
  </mc:AlternateContent>
  <bookViews>
    <workbookView xWindow="-120" yWindow="-120" windowWidth="29040" windowHeight="15840"/>
  </bookViews>
  <sheets>
    <sheet name="Trigo Invierno - Intermedio" sheetId="1" r:id="rId1"/>
  </sheets>
  <definedNames>
    <definedName name="_xlnm.Print_Area" localSheetId="0">'Trigo Invierno - Intermedio'!$A$1:$F$90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1" l="1"/>
  <c r="F35" i="1" l="1"/>
  <c r="F36" i="1"/>
  <c r="F37" i="1"/>
  <c r="F38" i="1"/>
  <c r="F58" i="1" l="1"/>
  <c r="F59" i="1"/>
  <c r="F51" i="1"/>
  <c r="F23" i="1"/>
  <c r="F45" i="1"/>
  <c r="F22" i="1"/>
  <c r="F24" i="1"/>
  <c r="F34" i="1"/>
  <c r="F39" i="1" s="1"/>
  <c r="F53" i="1"/>
  <c r="F48" i="1"/>
  <c r="F44" i="1"/>
  <c r="F54" i="1" s="1"/>
  <c r="F21" i="1"/>
  <c r="F20" i="1"/>
  <c r="F47" i="1"/>
  <c r="F30" i="1"/>
  <c r="B80" i="1" s="1"/>
  <c r="F11" i="1"/>
  <c r="F65" i="1" s="1"/>
  <c r="B82" i="1" l="1"/>
  <c r="F25" i="1"/>
  <c r="B79" i="1" s="1"/>
  <c r="F60" i="1"/>
  <c r="B83" i="1" s="1"/>
  <c r="B81" i="1"/>
  <c r="F62" i="1" l="1"/>
  <c r="F63" i="1" s="1"/>
  <c r="B84" i="1" s="1"/>
  <c r="F64" i="1" l="1"/>
  <c r="B85" i="1"/>
  <c r="C84" i="1" s="1"/>
  <c r="B89" i="1" l="1"/>
  <c r="D89" i="1"/>
  <c r="F66" i="1"/>
  <c r="C89" i="1"/>
  <c r="C81" i="1"/>
  <c r="C83" i="1"/>
  <c r="C79" i="1"/>
  <c r="C82" i="1"/>
  <c r="C85" i="1" l="1"/>
</calcChain>
</file>

<file path=xl/sharedStrings.xml><?xml version="1.0" encoding="utf-8"?>
<sst xmlns="http://schemas.openxmlformats.org/spreadsheetml/2006/main" count="154" uniqueCount="112">
  <si>
    <t>RUBRO O CULTIVO</t>
  </si>
  <si>
    <t>Trigo Invierno - Intermedio</t>
  </si>
  <si>
    <t>VARIEDAD</t>
  </si>
  <si>
    <t>Crac - Fritz - Konde</t>
  </si>
  <si>
    <t>FECHA ESTIMADA  PRECIO VENTA</t>
  </si>
  <si>
    <t>NIVEL TECNOLÓGICO</t>
  </si>
  <si>
    <t>Medio</t>
  </si>
  <si>
    <t>REGIÓN</t>
  </si>
  <si>
    <t>Ñuble</t>
  </si>
  <si>
    <t>INGRESO ESPERADO, con IVA ($)</t>
  </si>
  <si>
    <t>AGENCIA DE ÁREA</t>
  </si>
  <si>
    <t>Chillán</t>
  </si>
  <si>
    <t>DESTINO PRODUCCION</t>
  </si>
  <si>
    <t>Mercado local</t>
  </si>
  <si>
    <t>COMUNA/LOCALIDAD</t>
  </si>
  <si>
    <t>Todas las comunas</t>
  </si>
  <si>
    <t>FECHA DE COSECHA</t>
  </si>
  <si>
    <t>Febrero</t>
  </si>
  <si>
    <t>FECHA PRECIO INSUMOS</t>
  </si>
  <si>
    <t>CONTINGENCIA</t>
  </si>
  <si>
    <t>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</si>
  <si>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</si>
  <si>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</si>
  <si>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</si>
  <si>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</si>
  <si>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</si>
  <si>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</si>
  <si>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</si>
  <si>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</si>
  <si>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Desinfección semilla</t>
  </si>
  <si>
    <t xml:space="preserve">Abr - May </t>
  </si>
  <si>
    <t>Abr - May</t>
  </si>
  <si>
    <t>Siembra</t>
  </si>
  <si>
    <t xml:space="preserve">Ago - Oct </t>
  </si>
  <si>
    <t>Aplicación herbicida</t>
  </si>
  <si>
    <t xml:space="preserve">Ene - Feb </t>
  </si>
  <si>
    <t>Ene - Feb</t>
  </si>
  <si>
    <t>JORNADAS ANIMAL</t>
  </si>
  <si>
    <t>Subtotal Jornadas Animal</t>
  </si>
  <si>
    <t>MAQUINARIA</t>
  </si>
  <si>
    <t>Arado Cincel</t>
  </si>
  <si>
    <t>Abr</t>
  </si>
  <si>
    <t>Rastraje</t>
  </si>
  <si>
    <t>Siembra y fertilización</t>
  </si>
  <si>
    <t xml:space="preserve">Sept - Oct </t>
  </si>
  <si>
    <t>Sept - Oct</t>
  </si>
  <si>
    <t>Cosecha máquina</t>
  </si>
  <si>
    <t>Subtotal Costo Maquinaria</t>
  </si>
  <si>
    <t>INSUMOS</t>
  </si>
  <si>
    <t>Insumos</t>
  </si>
  <si>
    <t>Unidad (Kg/l/u)</t>
  </si>
  <si>
    <t>SEMILLA</t>
  </si>
  <si>
    <t>Trigo</t>
  </si>
  <si>
    <t>kg</t>
  </si>
  <si>
    <t xml:space="preserve">Mar - May </t>
  </si>
  <si>
    <t>FERTILIZANTES</t>
  </si>
  <si>
    <t>Mezcla 9-41-12</t>
  </si>
  <si>
    <t>Urea</t>
  </si>
  <si>
    <t>HERBICIDA</t>
  </si>
  <si>
    <t>lt</t>
  </si>
  <si>
    <t>Ago - Sept</t>
  </si>
  <si>
    <t>FUNGICIDA</t>
  </si>
  <si>
    <t>Mar - May</t>
  </si>
  <si>
    <t>Subtotal Insumos</t>
  </si>
  <si>
    <t>OTROS</t>
  </si>
  <si>
    <t>Item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</si>
  <si>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</si>
  <si>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</si>
  <si>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</si>
  <si>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</si>
  <si>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</si>
  <si>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</si>
  <si>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</si>
  <si>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</si>
  <si>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</si>
  <si>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</si>
  <si>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</si>
  <si>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</si>
  <si>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</si>
  <si>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</si>
  <si>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%</t>
  </si>
  <si>
    <t>Mano de obra</t>
  </si>
  <si>
    <t>IVA</t>
  </si>
  <si>
    <t>Jornada Animal</t>
  </si>
  <si>
    <t>Maquinaria</t>
  </si>
  <si>
    <t>Otros</t>
  </si>
  <si>
    <t>Imprevistos</t>
  </si>
  <si>
    <t>(*): Este valor representa el valor mìnimo de venta del producto</t>
  </si>
  <si>
    <t>Pulverizador con dron</t>
  </si>
  <si>
    <t>Juwell Top</t>
  </si>
  <si>
    <t>2.  Precio de Insumos corresponde a  precios colocados en el predio</t>
  </si>
  <si>
    <t xml:space="preserve">lt </t>
  </si>
  <si>
    <t>jm</t>
  </si>
  <si>
    <t>jh</t>
  </si>
  <si>
    <t>n/a</t>
  </si>
  <si>
    <t>Aplicación fertilizante y pesticida</t>
  </si>
  <si>
    <t>Cosecha</t>
  </si>
  <si>
    <t>Subtotal Mano de Obra</t>
  </si>
  <si>
    <t>Flete</t>
  </si>
  <si>
    <t>Feb</t>
  </si>
  <si>
    <t>Indar Flo (desinfectante semilla)</t>
  </si>
  <si>
    <t>Bacara Forte 360 SC (pre - emergencia)</t>
  </si>
  <si>
    <t>Axial 050 EC (post - emergencia)</t>
  </si>
  <si>
    <t>RENDIMIENTO (Kg/Há)</t>
  </si>
  <si>
    <t>PRECIO ESPERADO ($/Kg)</t>
  </si>
  <si>
    <t>$/Há</t>
  </si>
  <si>
    <t>COSTO TOTAL/Há</t>
  </si>
  <si>
    <t>Rendimiento (Kg/Há)</t>
  </si>
  <si>
    <t>Costo unitario (Kg/Há) (*)</t>
  </si>
  <si>
    <t>COMPOSICION COSTOS DE PRODUCCION ($/Há)</t>
  </si>
  <si>
    <t>ESCENARIOS COSTO UNITARIO  ($/Kg)</t>
  </si>
  <si>
    <t>Cantidad / Há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</si>
</sst>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 * #,##0_ ;_ * \-#,##0_ ;_ * &quot;-&quot;_ ;_ @_ "/>
    <numFmt numFmtId="165" formatCode="&quot; &quot;* #,##0&quot;   &quot;;&quot;-&quot;* #,##0&quot;   &quot;;&quot; &quot;* &quot;-&quot;??&quot;   &quot;"/>
    <numFmt numFmtId="166" formatCode="[$$-340A]#,##0"/>
    <numFmt numFmtId="167" formatCode="[$$-340A]#,##0;[$$-340A]\-#,##0"/>
    <numFmt numFmtId="168" formatCode="0.0"/>
    <numFmt numFmtId="169" formatCode="0.000"/>
  </numFmts>
  <fonts count="11" x14ac:knownFonts="1">
    <font>
      <sz val="11"/>
      <color indexed="8"/>
      <name val="Calibri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color indexed="15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8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11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10"/>
      </right>
      <top/>
      <bottom style="thin">
        <color indexed="8"/>
      </bottom>
      <diagonal/>
    </border>
    <border>
      <left/>
      <right/>
      <top style="thin">
        <color indexed="11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0"/>
      </right>
      <top/>
      <bottom style="thin">
        <color indexed="11"/>
      </bottom>
      <diagonal/>
    </border>
    <border>
      <left style="thin">
        <color indexed="64"/>
      </left>
      <right/>
      <top style="thin">
        <color indexed="64"/>
      </top>
      <bottom style="thin">
        <color indexed="11"/>
      </bottom>
      <diagonal/>
    </border>
    <border>
      <left/>
      <right/>
      <top style="thin">
        <color indexed="64"/>
      </top>
      <bottom style="thin">
        <color indexed="11"/>
      </bottom>
      <diagonal/>
    </border>
    <border>
      <left/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/>
      <top style="thin">
        <color indexed="11"/>
      </top>
      <bottom style="thin">
        <color indexed="11"/>
      </bottom>
      <diagonal/>
    </border>
    <border>
      <left style="thin">
        <color indexed="64"/>
      </left>
      <right/>
      <top style="thin">
        <color indexed="11"/>
      </top>
      <bottom style="thin">
        <color indexed="64"/>
      </bottom>
      <diagonal/>
    </border>
    <border>
      <left/>
      <right/>
      <top style="thin">
        <color indexed="11"/>
      </top>
      <bottom style="thin">
        <color indexed="64"/>
      </bottom>
      <diagonal/>
    </border>
    <border>
      <left/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</borders>
  <cellStyleXfs count="2">
    <xf numFmtId="0" fontId="0" fillId="0" borderId="0" applyNumberFormat="0" applyFill="0" applyBorder="0" applyProtection="0"/>
    <xf numFmtId="164" fontId="10" fillId="0" borderId="0" applyFont="0" applyFill="0" applyBorder="0" applyAlignment="0" applyProtection="0"/>
  </cellStyleXfs>
  <cellXfs count="153">
    <xf numFmtId="0" fontId="0" fillId="0" borderId="0" xfId="0"/>
    <xf numFmtId="0" fontId="1" fillId="2" borderId="5" xfId="0" applyFont="1" applyFill="1" applyBorder="1" applyAlignment="1">
      <alignment horizontal="justify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49" fontId="2" fillId="3" borderId="38" xfId="0" applyNumberFormat="1" applyFont="1" applyFill="1" applyBorder="1" applyAlignment="1">
      <alignment horizontal="center" vertical="center" wrapText="1"/>
    </xf>
    <xf numFmtId="49" fontId="2" fillId="3" borderId="8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1" fillId="0" borderId="0" xfId="0" applyNumberFormat="1" applyFont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1" fillId="2" borderId="2" xfId="0" applyFont="1" applyFill="1" applyBorder="1" applyAlignment="1">
      <alignment horizontal="justify" vertical="center" wrapText="1"/>
    </xf>
    <xf numFmtId="49" fontId="1" fillId="10" borderId="3" xfId="0" applyNumberFormat="1" applyFont="1" applyFill="1" applyBorder="1" applyAlignment="1">
      <alignment horizontal="justify" vertical="center" wrapText="1"/>
    </xf>
    <xf numFmtId="0" fontId="1" fillId="2" borderId="4" xfId="0" applyFont="1" applyFill="1" applyBorder="1" applyAlignment="1">
      <alignment horizontal="justify" vertical="center" wrapText="1"/>
    </xf>
    <xf numFmtId="3" fontId="1" fillId="2" borderId="3" xfId="0" applyNumberFormat="1" applyFont="1" applyFill="1" applyBorder="1" applyAlignment="1">
      <alignment horizontal="justify" vertical="center" wrapText="1"/>
    </xf>
    <xf numFmtId="167" fontId="1" fillId="10" borderId="3" xfId="1" applyNumberFormat="1" applyFont="1" applyFill="1" applyBorder="1" applyAlignment="1">
      <alignment horizontal="justify" vertical="center" wrapText="1"/>
    </xf>
    <xf numFmtId="167" fontId="1" fillId="2" borderId="3" xfId="1" applyNumberFormat="1" applyFont="1" applyFill="1" applyBorder="1" applyAlignment="1">
      <alignment horizontal="justify" vertical="center" wrapText="1"/>
    </xf>
    <xf numFmtId="14" fontId="1" fillId="2" borderId="5" xfId="0" applyNumberFormat="1" applyFont="1" applyFill="1" applyBorder="1" applyAlignment="1">
      <alignment horizontal="justify" vertical="center" wrapText="1"/>
    </xf>
    <xf numFmtId="0" fontId="1" fillId="2" borderId="6" xfId="0" applyFont="1" applyFill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justify" vertical="center" wrapText="1"/>
    </xf>
    <xf numFmtId="166" fontId="1" fillId="2" borderId="3" xfId="0" applyNumberFormat="1" applyFont="1" applyFill="1" applyBorder="1" applyAlignment="1">
      <alignment horizontal="justify" vertical="center" wrapText="1"/>
    </xf>
    <xf numFmtId="166" fontId="1" fillId="2" borderId="36" xfId="0" applyNumberFormat="1" applyFont="1" applyFill="1" applyBorder="1" applyAlignment="1">
      <alignment horizontal="justify" vertical="center" wrapText="1"/>
    </xf>
    <xf numFmtId="49" fontId="1" fillId="10" borderId="36" xfId="0" applyNumberFormat="1" applyFont="1" applyFill="1" applyBorder="1" applyAlignment="1">
      <alignment horizontal="justify" vertical="center" wrapText="1"/>
    </xf>
    <xf numFmtId="166" fontId="3" fillId="3" borderId="3" xfId="0" applyNumberFormat="1" applyFont="1" applyFill="1" applyBorder="1" applyAlignment="1">
      <alignment horizontal="justify" vertical="center" wrapText="1"/>
    </xf>
    <xf numFmtId="3" fontId="1" fillId="2" borderId="7" xfId="0" applyNumberFormat="1" applyFont="1" applyFill="1" applyBorder="1" applyAlignment="1">
      <alignment horizontal="justify" vertical="center" wrapText="1"/>
    </xf>
    <xf numFmtId="0" fontId="1" fillId="2" borderId="37" xfId="0" applyFont="1" applyFill="1" applyBorder="1" applyAlignment="1">
      <alignment horizontal="justify" vertical="center" wrapText="1"/>
    </xf>
    <xf numFmtId="166" fontId="1" fillId="2" borderId="37" xfId="0" applyNumberFormat="1" applyFont="1" applyFill="1" applyBorder="1" applyAlignment="1">
      <alignment horizontal="justify" vertical="center" wrapText="1"/>
    </xf>
    <xf numFmtId="49" fontId="1" fillId="10" borderId="68" xfId="0" applyNumberFormat="1" applyFont="1" applyFill="1" applyBorder="1" applyAlignment="1">
      <alignment horizontal="justify" vertical="center" wrapText="1"/>
    </xf>
    <xf numFmtId="166" fontId="1" fillId="10" borderId="68" xfId="0" applyNumberFormat="1" applyFont="1" applyFill="1" applyBorder="1" applyAlignment="1">
      <alignment horizontal="justify" vertical="center" wrapText="1"/>
    </xf>
    <xf numFmtId="166" fontId="1" fillId="0" borderId="0" xfId="0" applyNumberFormat="1" applyFont="1" applyAlignment="1">
      <alignment horizontal="justify" vertical="center" wrapText="1"/>
    </xf>
    <xf numFmtId="49" fontId="1" fillId="10" borderId="37" xfId="0" applyNumberFormat="1" applyFont="1" applyFill="1" applyBorder="1" applyAlignment="1">
      <alignment horizontal="justify" vertical="center" wrapText="1"/>
    </xf>
    <xf numFmtId="0" fontId="1" fillId="10" borderId="37" xfId="0" applyNumberFormat="1" applyFont="1" applyFill="1" applyBorder="1" applyAlignment="1">
      <alignment horizontal="justify" vertical="center" wrapText="1"/>
    </xf>
    <xf numFmtId="49" fontId="1" fillId="10" borderId="58" xfId="0" applyNumberFormat="1" applyFont="1" applyFill="1" applyBorder="1" applyAlignment="1">
      <alignment horizontal="justify" vertical="center" wrapText="1"/>
    </xf>
    <xf numFmtId="49" fontId="1" fillId="0" borderId="37" xfId="0" applyNumberFormat="1" applyFont="1" applyFill="1" applyBorder="1" applyAlignment="1">
      <alignment horizontal="justify" vertical="center" wrapText="1"/>
    </xf>
    <xf numFmtId="1" fontId="1" fillId="0" borderId="37" xfId="0" applyNumberFormat="1" applyFont="1" applyFill="1" applyBorder="1" applyAlignment="1">
      <alignment horizontal="justify" vertical="center" wrapText="1"/>
    </xf>
    <xf numFmtId="166" fontId="1" fillId="0" borderId="37" xfId="0" applyNumberFormat="1" applyFont="1" applyFill="1" applyBorder="1" applyAlignment="1">
      <alignment horizontal="justify" vertical="center" wrapText="1"/>
    </xf>
    <xf numFmtId="0" fontId="1" fillId="0" borderId="37" xfId="0" applyNumberFormat="1" applyFont="1" applyFill="1" applyBorder="1" applyAlignment="1">
      <alignment horizontal="justify" vertical="center" wrapText="1"/>
    </xf>
    <xf numFmtId="49" fontId="1" fillId="0" borderId="36" xfId="0" applyNumberFormat="1" applyFont="1" applyFill="1" applyBorder="1" applyAlignment="1">
      <alignment horizontal="justify" vertical="center" wrapText="1"/>
    </xf>
    <xf numFmtId="0" fontId="1" fillId="0" borderId="36" xfId="0" applyNumberFormat="1" applyFont="1" applyFill="1" applyBorder="1" applyAlignment="1">
      <alignment horizontal="justify" vertical="center" wrapText="1"/>
    </xf>
    <xf numFmtId="166" fontId="1" fillId="0" borderId="72" xfId="0" applyNumberFormat="1" applyFont="1" applyFill="1" applyBorder="1" applyAlignment="1">
      <alignment horizontal="justify" vertical="center" wrapText="1"/>
    </xf>
    <xf numFmtId="166" fontId="1" fillId="0" borderId="68" xfId="0" applyNumberFormat="1" applyFont="1" applyFill="1" applyBorder="1" applyAlignment="1">
      <alignment horizontal="justify" vertical="center" wrapText="1"/>
    </xf>
    <xf numFmtId="49" fontId="6" fillId="10" borderId="37" xfId="0" applyNumberFormat="1" applyFont="1" applyFill="1" applyBorder="1" applyAlignment="1">
      <alignment horizontal="justify" vertical="center" wrapText="1"/>
    </xf>
    <xf numFmtId="0" fontId="6" fillId="10" borderId="37" xfId="0" applyNumberFormat="1" applyFont="1" applyFill="1" applyBorder="1" applyAlignment="1">
      <alignment horizontal="justify" vertical="center" wrapText="1"/>
    </xf>
    <xf numFmtId="166" fontId="6" fillId="10" borderId="37" xfId="0" applyNumberFormat="1" applyFont="1" applyFill="1" applyBorder="1" applyAlignment="1">
      <alignment horizontal="justify" vertical="center" wrapText="1"/>
    </xf>
    <xf numFmtId="166" fontId="2" fillId="5" borderId="12" xfId="0" applyNumberFormat="1" applyFont="1" applyFill="1" applyBorder="1" applyAlignment="1">
      <alignment horizontal="justify" vertical="center" wrapText="1"/>
    </xf>
    <xf numFmtId="166" fontId="2" fillId="3" borderId="13" xfId="0" applyNumberFormat="1" applyFont="1" applyFill="1" applyBorder="1" applyAlignment="1">
      <alignment horizontal="justify" vertical="center" wrapText="1"/>
    </xf>
    <xf numFmtId="166" fontId="2" fillId="5" borderId="13" xfId="0" applyNumberFormat="1" applyFont="1" applyFill="1" applyBorder="1" applyAlignment="1">
      <alignment horizontal="justify" vertical="center" wrapText="1"/>
    </xf>
    <xf numFmtId="166" fontId="2" fillId="6" borderId="14" xfId="0" applyNumberFormat="1" applyFont="1" applyFill="1" applyBorder="1" applyAlignment="1">
      <alignment horizontal="justify" vertical="center" wrapText="1"/>
    </xf>
    <xf numFmtId="0" fontId="2" fillId="2" borderId="10" xfId="0" applyFont="1" applyFill="1" applyBorder="1" applyAlignment="1">
      <alignment horizontal="justify" vertical="center" wrapText="1"/>
    </xf>
    <xf numFmtId="165" fontId="2" fillId="2" borderId="10" xfId="0" applyNumberFormat="1" applyFont="1" applyFill="1" applyBorder="1" applyAlignment="1">
      <alignment horizontal="justify" vertical="center" wrapText="1"/>
    </xf>
    <xf numFmtId="0" fontId="1" fillId="2" borderId="10" xfId="0" applyFont="1" applyFill="1" applyBorder="1" applyAlignment="1">
      <alignment horizontal="justify" vertical="center" wrapText="1"/>
    </xf>
    <xf numFmtId="0" fontId="1" fillId="7" borderId="10" xfId="0" applyFont="1" applyFill="1" applyBorder="1" applyAlignment="1">
      <alignment horizontal="justify" vertical="center" wrapText="1"/>
    </xf>
    <xf numFmtId="49" fontId="5" fillId="8" borderId="15" xfId="0" applyNumberFormat="1" applyFont="1" applyFill="1" applyBorder="1" applyAlignment="1">
      <alignment horizontal="justify" vertical="center" wrapText="1"/>
    </xf>
    <xf numFmtId="49" fontId="5" fillId="8" borderId="11" xfId="0" applyNumberFormat="1" applyFont="1" applyFill="1" applyBorder="1" applyAlignment="1">
      <alignment horizontal="justify" vertical="center" wrapText="1"/>
    </xf>
    <xf numFmtId="49" fontId="5" fillId="8" borderId="16" xfId="0" applyNumberFormat="1" applyFont="1" applyFill="1" applyBorder="1" applyAlignment="1">
      <alignment horizontal="justify" vertical="center" wrapText="1"/>
    </xf>
    <xf numFmtId="49" fontId="5" fillId="2" borderId="17" xfId="0" applyNumberFormat="1" applyFont="1" applyFill="1" applyBorder="1" applyAlignment="1">
      <alignment horizontal="justify" vertical="center" wrapText="1"/>
    </xf>
    <xf numFmtId="9" fontId="1" fillId="2" borderId="18" xfId="0" applyNumberFormat="1" applyFont="1" applyFill="1" applyBorder="1" applyAlignment="1">
      <alignment horizontal="justify" vertical="center" wrapText="1"/>
    </xf>
    <xf numFmtId="0" fontId="2" fillId="7" borderId="10" xfId="0" applyFont="1" applyFill="1" applyBorder="1" applyAlignment="1">
      <alignment horizontal="justify" vertical="center" wrapText="1"/>
    </xf>
    <xf numFmtId="49" fontId="5" fillId="8" borderId="19" xfId="0" applyNumberFormat="1" applyFont="1" applyFill="1" applyBorder="1" applyAlignment="1">
      <alignment horizontal="justify" vertical="center" wrapText="1"/>
    </xf>
    <xf numFmtId="167" fontId="5" fillId="8" borderId="20" xfId="1" applyNumberFormat="1" applyFont="1" applyFill="1" applyBorder="1" applyAlignment="1">
      <alignment horizontal="justify" vertical="center" wrapText="1"/>
    </xf>
    <xf numFmtId="9" fontId="5" fillId="8" borderId="21" xfId="0" applyNumberFormat="1" applyFont="1" applyFill="1" applyBorder="1" applyAlignment="1">
      <alignment horizontal="justify" vertical="center" wrapText="1"/>
    </xf>
    <xf numFmtId="0" fontId="3" fillId="2" borderId="10" xfId="0" applyFont="1" applyFill="1" applyBorder="1" applyAlignment="1">
      <alignment horizontal="justify" vertical="center" wrapText="1"/>
    </xf>
    <xf numFmtId="0" fontId="2" fillId="7" borderId="9" xfId="0" applyFont="1" applyFill="1" applyBorder="1" applyAlignment="1">
      <alignment horizontal="justify" vertical="center" wrapText="1"/>
    </xf>
    <xf numFmtId="49" fontId="5" fillId="8" borderId="33" xfId="0" applyNumberFormat="1" applyFont="1" applyFill="1" applyBorder="1" applyAlignment="1">
      <alignment horizontal="justify" vertical="center" wrapText="1"/>
    </xf>
    <xf numFmtId="0" fontId="5" fillId="7" borderId="10" xfId="0" applyFont="1" applyFill="1" applyBorder="1" applyAlignment="1">
      <alignment horizontal="justify" vertical="center" wrapText="1"/>
    </xf>
    <xf numFmtId="165" fontId="5" fillId="2" borderId="10" xfId="0" applyNumberFormat="1" applyFont="1" applyFill="1" applyBorder="1" applyAlignment="1">
      <alignment horizontal="justify" vertical="center" wrapText="1"/>
    </xf>
    <xf numFmtId="49" fontId="1" fillId="10" borderId="40" xfId="0" applyNumberFormat="1" applyFont="1" applyFill="1" applyBorder="1" applyAlignment="1">
      <alignment horizontal="justify" vertical="center" wrapText="1"/>
    </xf>
    <xf numFmtId="17" fontId="1" fillId="10" borderId="40" xfId="0" applyNumberFormat="1" applyFont="1" applyFill="1" applyBorder="1" applyAlignment="1">
      <alignment horizontal="justify" vertical="center" wrapText="1"/>
    </xf>
    <xf numFmtId="0" fontId="1" fillId="2" borderId="73" xfId="0" applyFont="1" applyFill="1" applyBorder="1" applyAlignment="1">
      <alignment horizontal="justify" vertical="center" wrapText="1"/>
    </xf>
    <xf numFmtId="0" fontId="1" fillId="2" borderId="74" xfId="0" applyFont="1" applyFill="1" applyBorder="1" applyAlignment="1">
      <alignment horizontal="justify" vertical="center" wrapText="1"/>
    </xf>
    <xf numFmtId="49" fontId="2" fillId="3" borderId="37" xfId="0" applyNumberFormat="1" applyFont="1" applyFill="1" applyBorder="1" applyAlignment="1">
      <alignment horizontal="justify" vertical="center" wrapText="1"/>
    </xf>
    <xf numFmtId="49" fontId="1" fillId="2" borderId="37" xfId="0" applyNumberFormat="1" applyFont="1" applyFill="1" applyBorder="1" applyAlignment="1">
      <alignment horizontal="justify" vertical="center" wrapText="1"/>
    </xf>
    <xf numFmtId="0" fontId="1" fillId="2" borderId="75" xfId="0" applyFont="1" applyFill="1" applyBorder="1" applyAlignment="1">
      <alignment horizontal="justify" vertical="center" wrapText="1"/>
    </xf>
    <xf numFmtId="0" fontId="1" fillId="2" borderId="76" xfId="0" applyFont="1" applyFill="1" applyBorder="1" applyAlignment="1">
      <alignment horizontal="justify" vertical="center" wrapText="1"/>
    </xf>
    <xf numFmtId="3" fontId="1" fillId="2" borderId="76" xfId="0" applyNumberFormat="1" applyFont="1" applyFill="1" applyBorder="1" applyAlignment="1">
      <alignment horizontal="justify" vertical="center" wrapText="1"/>
    </xf>
    <xf numFmtId="166" fontId="3" fillId="3" borderId="37" xfId="0" applyNumberFormat="1" applyFont="1" applyFill="1" applyBorder="1" applyAlignment="1">
      <alignment horizontal="justify" vertical="center" wrapText="1"/>
    </xf>
    <xf numFmtId="49" fontId="1" fillId="10" borderId="77" xfId="0" applyNumberFormat="1" applyFont="1" applyFill="1" applyBorder="1" applyAlignment="1">
      <alignment horizontal="justify" vertical="center" wrapText="1"/>
    </xf>
    <xf numFmtId="166" fontId="1" fillId="2" borderId="78" xfId="0" applyNumberFormat="1" applyFont="1" applyFill="1" applyBorder="1" applyAlignment="1">
      <alignment horizontal="justify" vertical="center" wrapText="1"/>
    </xf>
    <xf numFmtId="49" fontId="7" fillId="5" borderId="79" xfId="0" applyNumberFormat="1" applyFont="1" applyFill="1" applyBorder="1" applyAlignment="1">
      <alignment horizontal="justify" vertical="center" wrapText="1"/>
    </xf>
    <xf numFmtId="0" fontId="1" fillId="2" borderId="79" xfId="0" applyFont="1" applyFill="1" applyBorder="1" applyAlignment="1">
      <alignment horizontal="justify" vertical="center" wrapText="1"/>
    </xf>
    <xf numFmtId="3" fontId="1" fillId="2" borderId="79" xfId="0" applyNumberFormat="1" applyFont="1" applyFill="1" applyBorder="1" applyAlignment="1">
      <alignment horizontal="justify" vertical="center" wrapText="1"/>
    </xf>
    <xf numFmtId="166" fontId="6" fillId="10" borderId="80" xfId="0" applyNumberFormat="1" applyFont="1" applyFill="1" applyBorder="1" applyAlignment="1">
      <alignment horizontal="justify" vertical="center" wrapText="1"/>
    </xf>
    <xf numFmtId="166" fontId="6" fillId="10" borderId="68" xfId="0" applyNumberFormat="1" applyFont="1" applyFill="1" applyBorder="1" applyAlignment="1">
      <alignment horizontal="justify" vertical="center" wrapText="1"/>
    </xf>
    <xf numFmtId="0" fontId="1" fillId="2" borderId="81" xfId="0" applyFont="1" applyFill="1" applyBorder="1" applyAlignment="1">
      <alignment horizontal="justify" vertical="center" wrapText="1"/>
    </xf>
    <xf numFmtId="3" fontId="1" fillId="2" borderId="81" xfId="0" applyNumberFormat="1" applyFont="1" applyFill="1" applyBorder="1" applyAlignment="1">
      <alignment horizontal="justify" vertical="center" wrapText="1"/>
    </xf>
    <xf numFmtId="168" fontId="1" fillId="10" borderId="36" xfId="0" applyNumberFormat="1" applyFont="1" applyFill="1" applyBorder="1" applyAlignment="1">
      <alignment horizontal="justify" vertical="center" wrapText="1"/>
    </xf>
    <xf numFmtId="168" fontId="1" fillId="10" borderId="68" xfId="0" applyNumberFormat="1" applyFont="1" applyFill="1" applyBorder="1" applyAlignment="1">
      <alignment horizontal="justify" vertical="center" wrapText="1"/>
    </xf>
    <xf numFmtId="2" fontId="1" fillId="10" borderId="3" xfId="0" applyNumberFormat="1" applyFont="1" applyFill="1" applyBorder="1" applyAlignment="1">
      <alignment horizontal="justify" vertical="center" wrapText="1"/>
    </xf>
    <xf numFmtId="2" fontId="1" fillId="10" borderId="36" xfId="0" applyNumberFormat="1" applyFont="1" applyFill="1" applyBorder="1" applyAlignment="1">
      <alignment horizontal="justify" vertical="center" wrapText="1"/>
    </xf>
    <xf numFmtId="169" fontId="1" fillId="10" borderId="3" xfId="0" applyNumberFormat="1" applyFont="1" applyFill="1" applyBorder="1" applyAlignment="1">
      <alignment horizontal="justify" vertical="center" wrapText="1"/>
    </xf>
    <xf numFmtId="2" fontId="1" fillId="10" borderId="37" xfId="0" applyNumberFormat="1" applyFont="1" applyFill="1" applyBorder="1" applyAlignment="1">
      <alignment horizontal="justify" vertical="center" wrapText="1"/>
    </xf>
    <xf numFmtId="2" fontId="1" fillId="10" borderId="58" xfId="0" applyNumberFormat="1" applyFont="1" applyFill="1" applyBorder="1" applyAlignment="1">
      <alignment horizontal="justify" vertical="center" wrapText="1"/>
    </xf>
    <xf numFmtId="169" fontId="1" fillId="10" borderId="68" xfId="0" applyNumberFormat="1" applyFont="1" applyFill="1" applyBorder="1" applyAlignment="1">
      <alignment horizontal="justify" vertical="center" wrapText="1"/>
    </xf>
    <xf numFmtId="49" fontId="1" fillId="2" borderId="10" xfId="0" applyNumberFormat="1" applyFont="1" applyFill="1" applyBorder="1" applyAlignment="1">
      <alignment horizontal="justify" vertical="center" wrapText="1"/>
    </xf>
    <xf numFmtId="49" fontId="1" fillId="2" borderId="3" xfId="0" applyNumberFormat="1" applyFont="1" applyFill="1" applyBorder="1" applyAlignment="1">
      <alignment horizontal="justify" vertical="center" wrapText="1"/>
    </xf>
    <xf numFmtId="164" fontId="5" fillId="8" borderId="34" xfId="1" applyFont="1" applyFill="1" applyBorder="1" applyAlignment="1">
      <alignment horizontal="justify" vertical="distributed" wrapText="1"/>
    </xf>
    <xf numFmtId="164" fontId="5" fillId="8" borderId="35" xfId="1" applyFont="1" applyFill="1" applyBorder="1" applyAlignment="1">
      <alignment horizontal="justify" vertical="distributed" wrapText="1"/>
    </xf>
    <xf numFmtId="49" fontId="3" fillId="3" borderId="37" xfId="0" applyNumberFormat="1" applyFont="1" applyFill="1" applyBorder="1" applyAlignment="1">
      <alignment horizontal="justify" vertical="center" wrapText="1"/>
    </xf>
    <xf numFmtId="49" fontId="5" fillId="0" borderId="70" xfId="0" applyNumberFormat="1" applyFont="1" applyFill="1" applyBorder="1" applyAlignment="1">
      <alignment horizontal="justify" vertical="center" wrapText="1"/>
    </xf>
    <xf numFmtId="49" fontId="5" fillId="0" borderId="69" xfId="0" applyNumberFormat="1" applyFont="1" applyFill="1" applyBorder="1" applyAlignment="1">
      <alignment horizontal="justify" vertical="center" wrapText="1"/>
    </xf>
    <xf numFmtId="49" fontId="5" fillId="0" borderId="71" xfId="0" applyNumberFormat="1" applyFont="1" applyFill="1" applyBorder="1" applyAlignment="1">
      <alignment horizontal="justify" vertical="center" wrapText="1"/>
    </xf>
    <xf numFmtId="49" fontId="1" fillId="2" borderId="28" xfId="0" applyNumberFormat="1" applyFont="1" applyFill="1" applyBorder="1" applyAlignment="1">
      <alignment horizontal="justify" vertical="center" wrapText="1"/>
    </xf>
    <xf numFmtId="49" fontId="1" fillId="2" borderId="10" xfId="0" applyNumberFormat="1" applyFont="1" applyFill="1" applyBorder="1" applyAlignment="1">
      <alignment horizontal="justify" vertical="center" wrapText="1"/>
    </xf>
    <xf numFmtId="49" fontId="1" fillId="2" borderId="29" xfId="0" applyNumberFormat="1" applyFont="1" applyFill="1" applyBorder="1" applyAlignment="1">
      <alignment horizontal="justify" vertical="center" wrapText="1"/>
    </xf>
    <xf numFmtId="49" fontId="1" fillId="2" borderId="30" xfId="0" applyNumberFormat="1" applyFont="1" applyFill="1" applyBorder="1" applyAlignment="1">
      <alignment horizontal="justify" vertical="center" wrapText="1"/>
    </xf>
    <xf numFmtId="49" fontId="1" fillId="2" borderId="31" xfId="0" applyNumberFormat="1" applyFont="1" applyFill="1" applyBorder="1" applyAlignment="1">
      <alignment horizontal="justify" vertical="center" wrapText="1"/>
    </xf>
    <xf numFmtId="49" fontId="1" fillId="2" borderId="32" xfId="0" applyNumberFormat="1" applyFont="1" applyFill="1" applyBorder="1" applyAlignment="1">
      <alignment horizontal="justify" vertical="center" wrapText="1"/>
    </xf>
    <xf numFmtId="49" fontId="5" fillId="2" borderId="25" xfId="0" applyNumberFormat="1" applyFont="1" applyFill="1" applyBorder="1" applyAlignment="1">
      <alignment horizontal="justify" vertical="center" wrapText="1"/>
    </xf>
    <xf numFmtId="49" fontId="5" fillId="2" borderId="26" xfId="0" applyNumberFormat="1" applyFont="1" applyFill="1" applyBorder="1" applyAlignment="1">
      <alignment horizontal="justify" vertical="center" wrapText="1"/>
    </xf>
    <xf numFmtId="49" fontId="5" fillId="2" borderId="27" xfId="0" applyNumberFormat="1" applyFont="1" applyFill="1" applyBorder="1" applyAlignment="1">
      <alignment horizontal="justify" vertical="center" wrapText="1"/>
    </xf>
    <xf numFmtId="49" fontId="5" fillId="0" borderId="59" xfId="0" applyNumberFormat="1" applyFont="1" applyFill="1" applyBorder="1" applyAlignment="1">
      <alignment horizontal="justify" vertical="center" wrapText="1"/>
    </xf>
    <xf numFmtId="49" fontId="5" fillId="0" borderId="60" xfId="0" applyNumberFormat="1" applyFont="1" applyFill="1" applyBorder="1" applyAlignment="1">
      <alignment horizontal="justify" vertical="center" wrapText="1"/>
    </xf>
    <xf numFmtId="49" fontId="5" fillId="0" borderId="62" xfId="0" applyNumberFormat="1" applyFont="1" applyFill="1" applyBorder="1" applyAlignment="1">
      <alignment horizontal="justify" vertical="center" wrapText="1"/>
    </xf>
    <xf numFmtId="49" fontId="5" fillId="0" borderId="63" xfId="0" applyNumberFormat="1" applyFont="1" applyFill="1" applyBorder="1" applyAlignment="1">
      <alignment horizontal="justify" vertical="center" wrapText="1"/>
    </xf>
    <xf numFmtId="49" fontId="5" fillId="0" borderId="64" xfId="0" applyNumberFormat="1" applyFont="1" applyFill="1" applyBorder="1" applyAlignment="1">
      <alignment horizontal="justify" vertical="center" wrapText="1"/>
    </xf>
    <xf numFmtId="49" fontId="5" fillId="0" borderId="65" xfId="0" applyNumberFormat="1" applyFont="1" applyFill="1" applyBorder="1" applyAlignment="1">
      <alignment horizontal="justify" vertical="center" wrapText="1"/>
    </xf>
    <xf numFmtId="49" fontId="5" fillId="0" borderId="66" xfId="0" applyNumberFormat="1" applyFont="1" applyFill="1" applyBorder="1" applyAlignment="1">
      <alignment horizontal="justify" vertical="center" wrapText="1"/>
    </xf>
    <xf numFmtId="49" fontId="5" fillId="0" borderId="67" xfId="0" applyNumberFormat="1" applyFont="1" applyFill="1" applyBorder="1" applyAlignment="1">
      <alignment horizontal="justify" vertical="center" wrapText="1"/>
    </xf>
    <xf numFmtId="49" fontId="2" fillId="5" borderId="48" xfId="0" applyNumberFormat="1" applyFont="1" applyFill="1" applyBorder="1" applyAlignment="1">
      <alignment horizontal="justify" vertical="center" wrapText="1"/>
    </xf>
    <xf numFmtId="49" fontId="2" fillId="5" borderId="49" xfId="0" applyNumberFormat="1" applyFont="1" applyFill="1" applyBorder="1" applyAlignment="1">
      <alignment horizontal="justify" vertical="center" wrapText="1"/>
    </xf>
    <xf numFmtId="49" fontId="2" fillId="5" borderId="50" xfId="0" applyNumberFormat="1" applyFont="1" applyFill="1" applyBorder="1" applyAlignment="1">
      <alignment horizontal="justify" vertical="center" wrapText="1"/>
    </xf>
    <xf numFmtId="49" fontId="1" fillId="2" borderId="26" xfId="0" applyNumberFormat="1" applyFont="1" applyFill="1" applyBorder="1" applyAlignment="1">
      <alignment horizontal="justify" vertical="center" wrapText="1"/>
    </xf>
    <xf numFmtId="49" fontId="7" fillId="9" borderId="41" xfId="0" applyNumberFormat="1" applyFont="1" applyFill="1" applyBorder="1" applyAlignment="1">
      <alignment horizontal="justify" vertical="center" wrapText="1"/>
    </xf>
    <xf numFmtId="49" fontId="7" fillId="9" borderId="31" xfId="0" applyNumberFormat="1" applyFont="1" applyFill="1" applyBorder="1" applyAlignment="1">
      <alignment horizontal="justify" vertical="center" wrapText="1"/>
    </xf>
    <xf numFmtId="49" fontId="7" fillId="9" borderId="42" xfId="0" applyNumberFormat="1" applyFont="1" applyFill="1" applyBorder="1" applyAlignment="1">
      <alignment horizontal="justify" vertical="center" wrapText="1"/>
    </xf>
    <xf numFmtId="49" fontId="7" fillId="9" borderId="22" xfId="0" applyNumberFormat="1" applyFont="1" applyFill="1" applyBorder="1" applyAlignment="1">
      <alignment horizontal="justify" vertical="center" wrapText="1"/>
    </xf>
    <xf numFmtId="49" fontId="7" fillId="9" borderId="23" xfId="0" applyNumberFormat="1" applyFont="1" applyFill="1" applyBorder="1" applyAlignment="1">
      <alignment horizontal="justify" vertical="center" wrapText="1"/>
    </xf>
    <xf numFmtId="49" fontId="7" fillId="9" borderId="24" xfId="0" applyNumberFormat="1" applyFont="1" applyFill="1" applyBorder="1" applyAlignment="1">
      <alignment horizontal="justify" vertical="center" wrapText="1"/>
    </xf>
    <xf numFmtId="49" fontId="1" fillId="2" borderId="3" xfId="0" applyNumberFormat="1" applyFont="1" applyFill="1" applyBorder="1" applyAlignment="1">
      <alignment horizontal="justify" vertical="center" wrapText="1"/>
    </xf>
    <xf numFmtId="0" fontId="1" fillId="2" borderId="3" xfId="0" applyFont="1" applyFill="1" applyBorder="1" applyAlignment="1">
      <alignment horizontal="justify" vertical="center" wrapText="1"/>
    </xf>
    <xf numFmtId="49" fontId="2" fillId="3" borderId="3" xfId="0" applyNumberFormat="1" applyFont="1" applyFill="1" applyBorder="1" applyAlignment="1">
      <alignment horizontal="justify" vertical="center" wrapText="1"/>
    </xf>
    <xf numFmtId="0" fontId="2" fillId="4" borderId="3" xfId="0" applyFont="1" applyFill="1" applyBorder="1" applyAlignment="1">
      <alignment horizontal="justify" vertical="center" wrapText="1"/>
    </xf>
    <xf numFmtId="49" fontId="1" fillId="2" borderId="39" xfId="0" applyNumberFormat="1" applyFont="1" applyFill="1" applyBorder="1" applyAlignment="1">
      <alignment horizontal="justify" vertical="center" wrapText="1"/>
    </xf>
    <xf numFmtId="49" fontId="1" fillId="2" borderId="40" xfId="0" applyNumberFormat="1" applyFont="1" applyFill="1" applyBorder="1" applyAlignment="1">
      <alignment horizontal="justify" vertical="center" wrapText="1"/>
    </xf>
    <xf numFmtId="49" fontId="4" fillId="3" borderId="3" xfId="0" applyNumberFormat="1" applyFont="1" applyFill="1" applyBorder="1" applyAlignment="1">
      <alignment horizontal="justify" vertical="center" wrapText="1"/>
    </xf>
    <xf numFmtId="0" fontId="4" fillId="4" borderId="3" xfId="0" applyFont="1" applyFill="1" applyBorder="1" applyAlignment="1">
      <alignment horizontal="justify" vertical="center" wrapText="1"/>
    </xf>
    <xf numFmtId="49" fontId="2" fillId="5" borderId="43" xfId="0" applyNumberFormat="1" applyFont="1" applyFill="1" applyBorder="1" applyAlignment="1">
      <alignment horizontal="justify" vertical="center" wrapText="1"/>
    </xf>
    <xf numFmtId="49" fontId="2" fillId="5" borderId="44" xfId="0" applyNumberFormat="1" applyFont="1" applyFill="1" applyBorder="1" applyAlignment="1">
      <alignment horizontal="justify" vertical="center" wrapText="1"/>
    </xf>
    <xf numFmtId="49" fontId="2" fillId="5" borderId="45" xfId="0" applyNumberFormat="1" applyFont="1" applyFill="1" applyBorder="1" applyAlignment="1">
      <alignment horizontal="justify" vertical="center" wrapText="1"/>
    </xf>
    <xf numFmtId="49" fontId="2" fillId="5" borderId="51" xfId="0" applyNumberFormat="1" applyFont="1" applyFill="1" applyBorder="1" applyAlignment="1">
      <alignment horizontal="justify" vertical="center" wrapText="1"/>
    </xf>
    <xf numFmtId="49" fontId="2" fillId="5" borderId="52" xfId="0" applyNumberFormat="1" applyFont="1" applyFill="1" applyBorder="1" applyAlignment="1">
      <alignment horizontal="justify" vertical="center" wrapText="1"/>
    </xf>
    <xf numFmtId="49" fontId="2" fillId="5" borderId="53" xfId="0" applyNumberFormat="1" applyFont="1" applyFill="1" applyBorder="1" applyAlignment="1">
      <alignment horizontal="justify" vertical="center" wrapText="1"/>
    </xf>
    <xf numFmtId="49" fontId="2" fillId="3" borderId="54" xfId="0" applyNumberFormat="1" applyFont="1" applyFill="1" applyBorder="1" applyAlignment="1">
      <alignment horizontal="justify" vertical="center" wrapText="1"/>
    </xf>
    <xf numFmtId="49" fontId="2" fillId="3" borderId="46" xfId="0" applyNumberFormat="1" applyFont="1" applyFill="1" applyBorder="1" applyAlignment="1">
      <alignment horizontal="justify" vertical="center" wrapText="1"/>
    </xf>
    <xf numFmtId="49" fontId="2" fillId="3" borderId="47" xfId="0" applyNumberFormat="1" applyFont="1" applyFill="1" applyBorder="1" applyAlignment="1">
      <alignment horizontal="justify" vertical="center" wrapText="1"/>
    </xf>
    <xf numFmtId="49" fontId="2" fillId="5" borderId="54" xfId="0" applyNumberFormat="1" applyFont="1" applyFill="1" applyBorder="1" applyAlignment="1">
      <alignment horizontal="justify" vertical="center" wrapText="1"/>
    </xf>
    <xf numFmtId="49" fontId="2" fillId="5" borderId="46" xfId="0" applyNumberFormat="1" applyFont="1" applyFill="1" applyBorder="1" applyAlignment="1">
      <alignment horizontal="justify" vertical="center" wrapText="1"/>
    </xf>
    <xf numFmtId="49" fontId="2" fillId="5" borderId="47" xfId="0" applyNumberFormat="1" applyFont="1" applyFill="1" applyBorder="1" applyAlignment="1">
      <alignment horizontal="justify" vertical="center" wrapText="1"/>
    </xf>
    <xf numFmtId="49" fontId="2" fillId="5" borderId="55" xfId="0" applyNumberFormat="1" applyFont="1" applyFill="1" applyBorder="1" applyAlignment="1">
      <alignment horizontal="justify" vertical="center" wrapText="1"/>
    </xf>
    <xf numFmtId="49" fontId="2" fillId="5" borderId="56" xfId="0" applyNumberFormat="1" applyFont="1" applyFill="1" applyBorder="1" applyAlignment="1">
      <alignment horizontal="justify" vertical="center" wrapText="1"/>
    </xf>
    <xf numFmtId="49" fontId="2" fillId="5" borderId="57" xfId="0" applyNumberFormat="1" applyFont="1" applyFill="1" applyBorder="1" applyAlignment="1">
      <alignment horizontal="justify" vertical="center" wrapText="1"/>
    </xf>
    <xf numFmtId="49" fontId="3" fillId="3" borderId="59" xfId="0" applyNumberFormat="1" applyFont="1" applyFill="1" applyBorder="1" applyAlignment="1">
      <alignment horizontal="justify" vertical="center" wrapText="1"/>
    </xf>
    <xf numFmtId="49" fontId="3" fillId="3" borderId="60" xfId="0" applyNumberFormat="1" applyFont="1" applyFill="1" applyBorder="1" applyAlignment="1">
      <alignment horizontal="justify" vertical="center" wrapText="1"/>
    </xf>
    <xf numFmtId="49" fontId="3" fillId="3" borderId="61" xfId="0" applyNumberFormat="1" applyFont="1" applyFill="1" applyBorder="1" applyAlignment="1">
      <alignment horizontal="justify" vertical="center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168853</xdr:colOff>
      <xdr:row>6</xdr:row>
      <xdr:rowOff>27376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74773" cy="11703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90"/>
  <sheetViews>
    <sheetView showGridLines="0" tabSelected="1" topLeftCell="A19" zoomScaleNormal="100" zoomScaleSheetLayoutView="110" workbookViewId="0">
      <selection activeCell="A74" sqref="A74:E74"/>
    </sheetView>
  </sheetViews>
  <sheetFormatPr baseColWidth="10" defaultColWidth="10.85546875" defaultRowHeight="11.25" customHeight="1" x14ac:dyDescent="0.25"/>
  <cols>
    <col min="1" max="1" width="24.5703125" style="8" customWidth="1"/>
    <col min="2" max="2" width="12.85546875" style="8" customWidth="1"/>
    <col min="3" max="3" width="9.42578125" style="8" customWidth="1"/>
    <col min="4" max="4" width="16.5703125" style="8" customWidth="1"/>
    <col min="5" max="5" width="11" style="8" customWidth="1"/>
    <col min="6" max="6" width="12.5703125" style="8" customWidth="1"/>
    <col min="7" max="7" width="9.7109375" style="8" customWidth="1"/>
    <col min="8" max="8" width="18.5703125" style="8" customWidth="1"/>
    <col min="9" max="250" width="10.85546875" style="8" customWidth="1"/>
    <col min="251" max="16384" width="10.85546875" style="9"/>
  </cols>
  <sheetData>
    <row r="1" spans="1:6" ht="15" customHeight="1" x14ac:dyDescent="0.25">
      <c r="A1" s="7"/>
      <c r="B1" s="7"/>
      <c r="C1" s="7"/>
      <c r="D1" s="7"/>
      <c r="E1" s="7"/>
      <c r="F1" s="7"/>
    </row>
    <row r="2" spans="1:6" ht="15" customHeight="1" x14ac:dyDescent="0.25">
      <c r="A2" s="7"/>
      <c r="B2" s="7"/>
      <c r="C2" s="7"/>
      <c r="D2" s="7"/>
      <c r="E2" s="7"/>
      <c r="F2" s="7"/>
    </row>
    <row r="3" spans="1:6" ht="15" customHeight="1" x14ac:dyDescent="0.25">
      <c r="A3" s="7"/>
      <c r="B3" s="7"/>
      <c r="C3" s="7"/>
      <c r="D3" s="7"/>
      <c r="E3" s="7"/>
      <c r="F3" s="7"/>
    </row>
    <row r="4" spans="1:6" ht="15" customHeight="1" x14ac:dyDescent="0.25">
      <c r="A4" s="7"/>
      <c r="B4" s="7"/>
      <c r="C4" s="7"/>
      <c r="D4" s="7"/>
      <c r="E4" s="7"/>
      <c r="F4" s="7"/>
    </row>
    <row r="5" spans="1:6" ht="15" customHeight="1" x14ac:dyDescent="0.25">
      <c r="A5" s="7"/>
      <c r="B5" s="7"/>
      <c r="C5" s="7"/>
      <c r="D5" s="7"/>
      <c r="E5" s="7"/>
      <c r="F5" s="7"/>
    </row>
    <row r="6" spans="1:6" ht="15" customHeight="1" x14ac:dyDescent="0.25">
      <c r="A6" s="7"/>
      <c r="B6" s="7"/>
      <c r="C6" s="7"/>
      <c r="D6" s="7"/>
      <c r="E6" s="7"/>
      <c r="F6" s="7"/>
    </row>
    <row r="7" spans="1:6" ht="15" customHeight="1" x14ac:dyDescent="0.25">
      <c r="A7" s="67"/>
      <c r="B7" s="10"/>
      <c r="C7" s="7"/>
      <c r="D7" s="10"/>
      <c r="E7" s="10"/>
      <c r="F7" s="10"/>
    </row>
    <row r="8" spans="1:6" ht="12.75" x14ac:dyDescent="0.25">
      <c r="A8" s="69" t="s">
        <v>0</v>
      </c>
      <c r="B8" s="65" t="s">
        <v>1</v>
      </c>
      <c r="C8" s="12"/>
      <c r="D8" s="129" t="s">
        <v>103</v>
      </c>
      <c r="E8" s="130"/>
      <c r="F8" s="13">
        <v>5000</v>
      </c>
    </row>
    <row r="9" spans="1:6" ht="12.75" x14ac:dyDescent="0.25">
      <c r="A9" s="70" t="s">
        <v>2</v>
      </c>
      <c r="B9" s="65" t="s">
        <v>3</v>
      </c>
      <c r="C9" s="12"/>
      <c r="D9" s="127" t="s">
        <v>4</v>
      </c>
      <c r="E9" s="128"/>
      <c r="F9" s="93" t="s">
        <v>17</v>
      </c>
    </row>
    <row r="10" spans="1:6" ht="12.75" x14ac:dyDescent="0.25">
      <c r="A10" s="70" t="s">
        <v>5</v>
      </c>
      <c r="B10" s="65" t="s">
        <v>6</v>
      </c>
      <c r="C10" s="12"/>
      <c r="D10" s="127" t="s">
        <v>104</v>
      </c>
      <c r="E10" s="128"/>
      <c r="F10" s="14">
        <v>350</v>
      </c>
    </row>
    <row r="11" spans="1:6" ht="11.25" customHeight="1" x14ac:dyDescent="0.25">
      <c r="A11" s="70" t="s">
        <v>7</v>
      </c>
      <c r="B11" s="65" t="s">
        <v>8</v>
      </c>
      <c r="C11" s="12"/>
      <c r="D11" s="131" t="s">
        <v>9</v>
      </c>
      <c r="E11" s="132"/>
      <c r="F11" s="15">
        <f>(F8*F10)</f>
        <v>1750000</v>
      </c>
    </row>
    <row r="12" spans="1:6" ht="12.75" x14ac:dyDescent="0.25">
      <c r="A12" s="70" t="s">
        <v>10</v>
      </c>
      <c r="B12" s="65" t="s">
        <v>11</v>
      </c>
      <c r="C12" s="12"/>
      <c r="D12" s="127" t="s">
        <v>12</v>
      </c>
      <c r="E12" s="128"/>
      <c r="F12" s="93" t="s">
        <v>13</v>
      </c>
    </row>
    <row r="13" spans="1:6" ht="12.75" x14ac:dyDescent="0.25">
      <c r="A13" s="70" t="s">
        <v>14</v>
      </c>
      <c r="B13" s="65" t="s">
        <v>15</v>
      </c>
      <c r="C13" s="12"/>
      <c r="D13" s="127" t="s">
        <v>16</v>
      </c>
      <c r="E13" s="128"/>
      <c r="F13" s="93" t="s">
        <v>17</v>
      </c>
    </row>
    <row r="14" spans="1:6" ht="12.75" x14ac:dyDescent="0.25">
      <c r="A14" s="70" t="s">
        <v>18</v>
      </c>
      <c r="B14" s="66">
        <v>45014</v>
      </c>
      <c r="C14" s="12"/>
      <c r="D14" s="127" t="s">
        <v>19</v>
      </c>
      <c r="E14" s="128"/>
      <c r="F14" s="93" t="s">
        <v>20</v>
      </c>
    </row>
    <row r="15" spans="1:6" ht="12" customHeight="1" x14ac:dyDescent="0.25">
      <c r="A15" s="68"/>
      <c r="B15" s="16"/>
      <c r="C15" s="10"/>
      <c r="D15" s="1"/>
      <c r="E15" s="1"/>
      <c r="F15" s="1"/>
    </row>
    <row r="16" spans="1:6" ht="12" customHeight="1" x14ac:dyDescent="0.25">
      <c r="A16" s="133" t="s">
        <v>21</v>
      </c>
      <c r="B16" s="134"/>
      <c r="C16" s="134"/>
      <c r="D16" s="134"/>
      <c r="E16" s="134"/>
      <c r="F16" s="134"/>
    </row>
    <row r="17" spans="1:250" ht="12" customHeight="1" x14ac:dyDescent="0.25">
      <c r="A17" s="17"/>
      <c r="B17" s="18"/>
      <c r="C17" s="18"/>
      <c r="D17" s="18"/>
      <c r="E17" s="18"/>
      <c r="F17" s="18"/>
    </row>
    <row r="18" spans="1:250" ht="12" customHeight="1" x14ac:dyDescent="0.25">
      <c r="A18" s="135" t="s">
        <v>22</v>
      </c>
      <c r="B18" s="136"/>
      <c r="C18" s="136"/>
      <c r="D18" s="136"/>
      <c r="E18" s="136"/>
      <c r="F18" s="137"/>
    </row>
    <row r="19" spans="1:250" s="6" customFormat="1" ht="24" customHeight="1" x14ac:dyDescent="0.25">
      <c r="A19" s="2" t="s">
        <v>23</v>
      </c>
      <c r="B19" s="2" t="s">
        <v>24</v>
      </c>
      <c r="C19" s="2" t="s">
        <v>25</v>
      </c>
      <c r="D19" s="2" t="s">
        <v>26</v>
      </c>
      <c r="E19" s="2" t="s">
        <v>27</v>
      </c>
      <c r="F19" s="2" t="s">
        <v>28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</row>
    <row r="20" spans="1:250" ht="12.75" x14ac:dyDescent="0.25">
      <c r="A20" s="11" t="s">
        <v>29</v>
      </c>
      <c r="B20" s="11" t="s">
        <v>93</v>
      </c>
      <c r="C20" s="88">
        <v>0.125</v>
      </c>
      <c r="D20" s="11" t="s">
        <v>30</v>
      </c>
      <c r="E20" s="19">
        <v>25000</v>
      </c>
      <c r="F20" s="19">
        <f>(C20*E20)</f>
        <v>3125</v>
      </c>
    </row>
    <row r="21" spans="1:250" ht="12.75" x14ac:dyDescent="0.25">
      <c r="A21" s="11" t="s">
        <v>32</v>
      </c>
      <c r="B21" s="11" t="s">
        <v>93</v>
      </c>
      <c r="C21" s="86">
        <v>0.25</v>
      </c>
      <c r="D21" s="11" t="s">
        <v>33</v>
      </c>
      <c r="E21" s="19">
        <v>25000</v>
      </c>
      <c r="F21" s="20">
        <f t="shared" ref="F21:F24" si="0">(C21*E21)</f>
        <v>6250</v>
      </c>
    </row>
    <row r="22" spans="1:250" ht="12.75" x14ac:dyDescent="0.25">
      <c r="A22" s="11" t="s">
        <v>34</v>
      </c>
      <c r="B22" s="11" t="s">
        <v>93</v>
      </c>
      <c r="C22" s="88">
        <v>0.125</v>
      </c>
      <c r="D22" s="11" t="s">
        <v>35</v>
      </c>
      <c r="E22" s="19">
        <v>25000</v>
      </c>
      <c r="F22" s="20">
        <f t="shared" si="0"/>
        <v>3125</v>
      </c>
    </row>
    <row r="23" spans="1:250" ht="12.75" x14ac:dyDescent="0.25">
      <c r="A23" s="21" t="s">
        <v>95</v>
      </c>
      <c r="B23" s="11" t="s">
        <v>93</v>
      </c>
      <c r="C23" s="87">
        <v>0.25</v>
      </c>
      <c r="D23" s="21" t="s">
        <v>33</v>
      </c>
      <c r="E23" s="19">
        <v>25000</v>
      </c>
      <c r="F23" s="20">
        <f t="shared" si="0"/>
        <v>6250</v>
      </c>
    </row>
    <row r="24" spans="1:250" ht="12.75" x14ac:dyDescent="0.25">
      <c r="A24" s="21" t="s">
        <v>96</v>
      </c>
      <c r="B24" s="11" t="s">
        <v>93</v>
      </c>
      <c r="C24" s="84">
        <v>0.5</v>
      </c>
      <c r="D24" s="21" t="s">
        <v>36</v>
      </c>
      <c r="E24" s="19">
        <v>25000</v>
      </c>
      <c r="F24" s="20">
        <f t="shared" si="0"/>
        <v>12500</v>
      </c>
    </row>
    <row r="25" spans="1:250" ht="12.75" customHeight="1" x14ac:dyDescent="0.25">
      <c r="A25" s="150" t="s">
        <v>97</v>
      </c>
      <c r="B25" s="151"/>
      <c r="C25" s="151"/>
      <c r="D25" s="151"/>
      <c r="E25" s="152"/>
      <c r="F25" s="22">
        <f>SUM(F20:F24)</f>
        <v>31250</v>
      </c>
    </row>
    <row r="26" spans="1:250" ht="12" customHeight="1" x14ac:dyDescent="0.25">
      <c r="A26" s="17"/>
      <c r="B26" s="18"/>
      <c r="C26" s="18"/>
      <c r="D26" s="18"/>
      <c r="E26" s="23"/>
      <c r="F26" s="23"/>
    </row>
    <row r="27" spans="1:250" ht="12" customHeight="1" x14ac:dyDescent="0.25">
      <c r="A27" s="117" t="s">
        <v>37</v>
      </c>
      <c r="B27" s="118"/>
      <c r="C27" s="118"/>
      <c r="D27" s="118"/>
      <c r="E27" s="118"/>
      <c r="F27" s="119"/>
    </row>
    <row r="28" spans="1:250" s="6" customFormat="1" ht="24" customHeight="1" x14ac:dyDescent="0.25">
      <c r="A28" s="3" t="s">
        <v>23</v>
      </c>
      <c r="B28" s="3" t="s">
        <v>24</v>
      </c>
      <c r="C28" s="3" t="s">
        <v>25</v>
      </c>
      <c r="D28" s="3" t="s">
        <v>26</v>
      </c>
      <c r="E28" s="3" t="s">
        <v>27</v>
      </c>
      <c r="F28" s="3" t="s">
        <v>28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</row>
    <row r="29" spans="1:250" ht="12.75" x14ac:dyDescent="0.25">
      <c r="A29" s="24" t="s">
        <v>94</v>
      </c>
      <c r="B29" s="24"/>
      <c r="C29" s="24"/>
      <c r="D29" s="24"/>
      <c r="E29" s="25">
        <v>0</v>
      </c>
      <c r="F29" s="25">
        <v>0</v>
      </c>
    </row>
    <row r="30" spans="1:250" ht="12" customHeight="1" x14ac:dyDescent="0.25">
      <c r="A30" s="96" t="s">
        <v>38</v>
      </c>
      <c r="B30" s="96"/>
      <c r="C30" s="96"/>
      <c r="D30" s="96"/>
      <c r="E30" s="96"/>
      <c r="F30" s="74">
        <f>SUM(F29:F29)</f>
        <v>0</v>
      </c>
    </row>
    <row r="31" spans="1:250" ht="12" customHeight="1" x14ac:dyDescent="0.25">
      <c r="A31" s="71"/>
      <c r="B31" s="72"/>
      <c r="C31" s="72"/>
      <c r="D31" s="72"/>
      <c r="E31" s="73"/>
      <c r="F31" s="73"/>
    </row>
    <row r="32" spans="1:250" ht="12" customHeight="1" x14ac:dyDescent="0.25">
      <c r="A32" s="117" t="s">
        <v>39</v>
      </c>
      <c r="B32" s="118"/>
      <c r="C32" s="118"/>
      <c r="D32" s="118"/>
      <c r="E32" s="118"/>
      <c r="F32" s="119"/>
    </row>
    <row r="33" spans="1:250" s="6" customFormat="1" ht="24" customHeight="1" x14ac:dyDescent="0.25">
      <c r="A33" s="4" t="s">
        <v>23</v>
      </c>
      <c r="B33" s="4" t="s">
        <v>24</v>
      </c>
      <c r="C33" s="4" t="s">
        <v>25</v>
      </c>
      <c r="D33" s="4" t="s">
        <v>26</v>
      </c>
      <c r="E33" s="4" t="s">
        <v>27</v>
      </c>
      <c r="F33" s="4" t="s">
        <v>28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</row>
    <row r="34" spans="1:250" ht="12.75" x14ac:dyDescent="0.25">
      <c r="A34" s="26" t="s">
        <v>40</v>
      </c>
      <c r="B34" s="21" t="s">
        <v>92</v>
      </c>
      <c r="C34" s="91">
        <v>0.125</v>
      </c>
      <c r="D34" s="26" t="s">
        <v>41</v>
      </c>
      <c r="E34" s="27">
        <v>280000</v>
      </c>
      <c r="F34" s="20">
        <f t="shared" ref="F34:F38" si="1">E34*C34</f>
        <v>35000</v>
      </c>
      <c r="H34" s="28"/>
    </row>
    <row r="35" spans="1:250" ht="12.75" x14ac:dyDescent="0.25">
      <c r="A35" s="29" t="s">
        <v>42</v>
      </c>
      <c r="B35" s="21" t="s">
        <v>92</v>
      </c>
      <c r="C35" s="89">
        <v>0.25</v>
      </c>
      <c r="D35" s="29" t="s">
        <v>41</v>
      </c>
      <c r="E35" s="27">
        <v>140000</v>
      </c>
      <c r="F35" s="20">
        <f t="shared" si="1"/>
        <v>35000</v>
      </c>
      <c r="H35" s="28"/>
    </row>
    <row r="36" spans="1:250" ht="12.75" x14ac:dyDescent="0.25">
      <c r="A36" s="30" t="s">
        <v>43</v>
      </c>
      <c r="B36" s="21" t="s">
        <v>92</v>
      </c>
      <c r="C36" s="89">
        <v>0.25</v>
      </c>
      <c r="D36" s="30" t="s">
        <v>31</v>
      </c>
      <c r="E36" s="27">
        <v>140000</v>
      </c>
      <c r="F36" s="20">
        <f t="shared" si="1"/>
        <v>35000</v>
      </c>
      <c r="H36" s="28"/>
    </row>
    <row r="37" spans="1:250" ht="12.75" x14ac:dyDescent="0.25">
      <c r="A37" s="31" t="s">
        <v>88</v>
      </c>
      <c r="B37" s="21" t="s">
        <v>92</v>
      </c>
      <c r="C37" s="90">
        <v>0.25</v>
      </c>
      <c r="D37" s="31" t="s">
        <v>44</v>
      </c>
      <c r="E37" s="27">
        <v>68000</v>
      </c>
      <c r="F37" s="20">
        <f t="shared" si="1"/>
        <v>17000</v>
      </c>
      <c r="H37" s="28"/>
    </row>
    <row r="38" spans="1:250" ht="12.75" x14ac:dyDescent="0.25">
      <c r="A38" s="26" t="s">
        <v>46</v>
      </c>
      <c r="B38" s="75" t="s">
        <v>92</v>
      </c>
      <c r="C38" s="85">
        <v>0.5</v>
      </c>
      <c r="D38" s="26" t="s">
        <v>36</v>
      </c>
      <c r="E38" s="27">
        <v>140000</v>
      </c>
      <c r="F38" s="76">
        <f t="shared" si="1"/>
        <v>70000</v>
      </c>
      <c r="H38" s="28"/>
    </row>
    <row r="39" spans="1:250" ht="11.25" customHeight="1" x14ac:dyDescent="0.25">
      <c r="A39" s="96" t="s">
        <v>47</v>
      </c>
      <c r="B39" s="96"/>
      <c r="C39" s="96"/>
      <c r="D39" s="96"/>
      <c r="E39" s="96"/>
      <c r="F39" s="74">
        <f>SUM(F34:F38)</f>
        <v>192000</v>
      </c>
    </row>
    <row r="40" spans="1:250" ht="12" customHeight="1" x14ac:dyDescent="0.25">
      <c r="A40" s="71"/>
      <c r="B40" s="72"/>
      <c r="C40" s="72"/>
      <c r="D40" s="72"/>
      <c r="E40" s="73"/>
      <c r="F40" s="73"/>
    </row>
    <row r="41" spans="1:250" ht="12" customHeight="1" x14ac:dyDescent="0.25">
      <c r="A41" s="117" t="s">
        <v>48</v>
      </c>
      <c r="B41" s="118"/>
      <c r="C41" s="118"/>
      <c r="D41" s="118"/>
      <c r="E41" s="118"/>
      <c r="F41" s="119"/>
    </row>
    <row r="42" spans="1:250" s="6" customFormat="1" ht="24" customHeight="1" x14ac:dyDescent="0.25">
      <c r="A42" s="4" t="s">
        <v>49</v>
      </c>
      <c r="B42" s="4" t="s">
        <v>50</v>
      </c>
      <c r="C42" s="4" t="s">
        <v>111</v>
      </c>
      <c r="D42" s="4" t="s">
        <v>26</v>
      </c>
      <c r="E42" s="4" t="s">
        <v>27</v>
      </c>
      <c r="F42" s="4" t="s">
        <v>28</v>
      </c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</row>
    <row r="43" spans="1:250" ht="12.75" customHeight="1" x14ac:dyDescent="0.25">
      <c r="A43" s="114" t="s">
        <v>51</v>
      </c>
      <c r="B43" s="115"/>
      <c r="C43" s="115"/>
      <c r="D43" s="115"/>
      <c r="E43" s="115"/>
      <c r="F43" s="116"/>
    </row>
    <row r="44" spans="1:250" ht="12.75" x14ac:dyDescent="0.25">
      <c r="A44" s="32" t="s">
        <v>52</v>
      </c>
      <c r="B44" s="32" t="s">
        <v>53</v>
      </c>
      <c r="C44" s="33">
        <v>200</v>
      </c>
      <c r="D44" s="32" t="s">
        <v>54</v>
      </c>
      <c r="E44" s="34">
        <v>400</v>
      </c>
      <c r="F44" s="34">
        <f>C44*E44</f>
        <v>80000</v>
      </c>
    </row>
    <row r="45" spans="1:250" ht="12.75" x14ac:dyDescent="0.25">
      <c r="A45" s="32" t="s">
        <v>100</v>
      </c>
      <c r="B45" s="32" t="s">
        <v>91</v>
      </c>
      <c r="C45" s="33">
        <v>1</v>
      </c>
      <c r="D45" s="32" t="s">
        <v>54</v>
      </c>
      <c r="E45" s="34">
        <v>10010</v>
      </c>
      <c r="F45" s="34">
        <f>C45*E45</f>
        <v>10010</v>
      </c>
    </row>
    <row r="46" spans="1:250" ht="12.75" customHeight="1" x14ac:dyDescent="0.25">
      <c r="A46" s="111" t="s">
        <v>55</v>
      </c>
      <c r="B46" s="112"/>
      <c r="C46" s="112"/>
      <c r="D46" s="112"/>
      <c r="E46" s="112"/>
      <c r="F46" s="113"/>
    </row>
    <row r="47" spans="1:250" ht="12.75" x14ac:dyDescent="0.25">
      <c r="A47" s="32" t="s">
        <v>56</v>
      </c>
      <c r="B47" s="32" t="s">
        <v>53</v>
      </c>
      <c r="C47" s="35">
        <v>400</v>
      </c>
      <c r="D47" s="32" t="s">
        <v>31</v>
      </c>
      <c r="E47" s="34">
        <v>986</v>
      </c>
      <c r="F47" s="34">
        <f>(C47*E47)</f>
        <v>394400</v>
      </c>
    </row>
    <row r="48" spans="1:250" ht="12.75" x14ac:dyDescent="0.25">
      <c r="A48" s="32" t="s">
        <v>57</v>
      </c>
      <c r="B48" s="32" t="s">
        <v>53</v>
      </c>
      <c r="C48" s="35">
        <v>400</v>
      </c>
      <c r="D48" s="32" t="s">
        <v>45</v>
      </c>
      <c r="E48" s="34">
        <v>826</v>
      </c>
      <c r="F48" s="34">
        <f>(C48*E48)</f>
        <v>330400</v>
      </c>
    </row>
    <row r="49" spans="1:250" ht="12.75" x14ac:dyDescent="0.25">
      <c r="A49" s="97" t="s">
        <v>58</v>
      </c>
      <c r="B49" s="98"/>
      <c r="C49" s="98"/>
      <c r="D49" s="98"/>
      <c r="E49" s="98"/>
      <c r="F49" s="99"/>
    </row>
    <row r="50" spans="1:250" ht="15.75" customHeight="1" x14ac:dyDescent="0.25">
      <c r="A50" s="32" t="s">
        <v>101</v>
      </c>
      <c r="B50" s="32" t="s">
        <v>59</v>
      </c>
      <c r="C50" s="35">
        <v>2</v>
      </c>
      <c r="D50" s="32" t="s">
        <v>60</v>
      </c>
      <c r="E50" s="34">
        <v>119574</v>
      </c>
      <c r="F50" s="34">
        <f>C50*E50</f>
        <v>239148</v>
      </c>
    </row>
    <row r="51" spans="1:250" ht="12.75" x14ac:dyDescent="0.25">
      <c r="A51" s="32" t="s">
        <v>102</v>
      </c>
      <c r="B51" s="32" t="s">
        <v>59</v>
      </c>
      <c r="C51" s="35">
        <v>1.2</v>
      </c>
      <c r="D51" s="32" t="s">
        <v>60</v>
      </c>
      <c r="E51" s="34">
        <v>119574</v>
      </c>
      <c r="F51" s="34">
        <f>C51*E51</f>
        <v>143488.79999999999</v>
      </c>
    </row>
    <row r="52" spans="1:250" ht="12.75" x14ac:dyDescent="0.25">
      <c r="A52" s="109" t="s">
        <v>61</v>
      </c>
      <c r="B52" s="110"/>
      <c r="C52" s="110"/>
      <c r="D52" s="110"/>
      <c r="E52" s="110"/>
      <c r="F52" s="99"/>
    </row>
    <row r="53" spans="1:250" ht="12.75" x14ac:dyDescent="0.25">
      <c r="A53" s="36" t="s">
        <v>89</v>
      </c>
      <c r="B53" s="36" t="s">
        <v>59</v>
      </c>
      <c r="C53" s="37">
        <v>1</v>
      </c>
      <c r="D53" s="36" t="s">
        <v>62</v>
      </c>
      <c r="E53" s="38">
        <v>38800</v>
      </c>
      <c r="F53" s="39">
        <f>C53*E53</f>
        <v>38800</v>
      </c>
    </row>
    <row r="54" spans="1:250" ht="11.25" customHeight="1" x14ac:dyDescent="0.25">
      <c r="A54" s="96" t="s">
        <v>63</v>
      </c>
      <c r="B54" s="96"/>
      <c r="C54" s="96"/>
      <c r="D54" s="96"/>
      <c r="E54" s="96"/>
      <c r="F54" s="74">
        <f>SUM(F44+F45+F47+F48+F50+F51+F53)</f>
        <v>1236246.8</v>
      </c>
    </row>
    <row r="55" spans="1:250" ht="12" customHeight="1" x14ac:dyDescent="0.25">
      <c r="A55" s="71"/>
      <c r="B55" s="72"/>
      <c r="C55" s="72"/>
      <c r="D55" s="72"/>
      <c r="E55" s="73"/>
      <c r="F55" s="73"/>
    </row>
    <row r="56" spans="1:250" ht="12" customHeight="1" x14ac:dyDescent="0.25">
      <c r="A56" s="117" t="s">
        <v>64</v>
      </c>
      <c r="B56" s="118"/>
      <c r="C56" s="118"/>
      <c r="D56" s="118"/>
      <c r="E56" s="118"/>
      <c r="F56" s="119"/>
    </row>
    <row r="57" spans="1:250" s="6" customFormat="1" ht="25.5" x14ac:dyDescent="0.25">
      <c r="A57" s="3" t="s">
        <v>65</v>
      </c>
      <c r="B57" s="3" t="s">
        <v>50</v>
      </c>
      <c r="C57" s="3" t="s">
        <v>111</v>
      </c>
      <c r="D57" s="3" t="s">
        <v>26</v>
      </c>
      <c r="E57" s="3" t="s">
        <v>27</v>
      </c>
      <c r="F57" s="3" t="s">
        <v>28</v>
      </c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</row>
    <row r="58" spans="1:250" ht="12.75" x14ac:dyDescent="0.25">
      <c r="A58" s="40" t="s">
        <v>98</v>
      </c>
      <c r="B58" s="40" t="s">
        <v>53</v>
      </c>
      <c r="C58" s="41">
        <v>5000</v>
      </c>
      <c r="D58" s="40" t="s">
        <v>99</v>
      </c>
      <c r="E58" s="42">
        <v>10</v>
      </c>
      <c r="F58" s="42">
        <f>C58*E58</f>
        <v>50000</v>
      </c>
    </row>
    <row r="59" spans="1:250" ht="12.75" x14ac:dyDescent="0.25">
      <c r="A59" s="77" t="s">
        <v>66</v>
      </c>
      <c r="B59" s="78"/>
      <c r="C59" s="79"/>
      <c r="D59" s="78"/>
      <c r="E59" s="80"/>
      <c r="F59" s="81">
        <f>C59*E59</f>
        <v>0</v>
      </c>
    </row>
    <row r="60" spans="1:250" ht="12.75" x14ac:dyDescent="0.25">
      <c r="A60" s="96" t="s">
        <v>67</v>
      </c>
      <c r="B60" s="96"/>
      <c r="C60" s="96"/>
      <c r="D60" s="96"/>
      <c r="E60" s="96"/>
      <c r="F60" s="74">
        <f>SUM(F58:F59)</f>
        <v>50000</v>
      </c>
    </row>
    <row r="61" spans="1:250" ht="12" customHeight="1" x14ac:dyDescent="0.25">
      <c r="A61" s="82"/>
      <c r="B61" s="82"/>
      <c r="C61" s="82"/>
      <c r="D61" s="82"/>
      <c r="E61" s="83"/>
      <c r="F61" s="83"/>
    </row>
    <row r="62" spans="1:250" ht="11.25" customHeight="1" x14ac:dyDescent="0.25">
      <c r="A62" s="138" t="s">
        <v>68</v>
      </c>
      <c r="B62" s="139"/>
      <c r="C62" s="139"/>
      <c r="D62" s="139"/>
      <c r="E62" s="140"/>
      <c r="F62" s="43">
        <f>SUM(F25+F39+F54+F60)</f>
        <v>1509496.8</v>
      </c>
    </row>
    <row r="63" spans="1:250" ht="12" customHeight="1" x14ac:dyDescent="0.25">
      <c r="A63" s="141" t="s">
        <v>69</v>
      </c>
      <c r="B63" s="142"/>
      <c r="C63" s="142"/>
      <c r="D63" s="142"/>
      <c r="E63" s="143"/>
      <c r="F63" s="44">
        <f>F62*0.05</f>
        <v>75474.840000000011</v>
      </c>
    </row>
    <row r="64" spans="1:250" ht="12" customHeight="1" x14ac:dyDescent="0.25">
      <c r="A64" s="144" t="s">
        <v>70</v>
      </c>
      <c r="B64" s="145"/>
      <c r="C64" s="145"/>
      <c r="D64" s="145"/>
      <c r="E64" s="146"/>
      <c r="F64" s="45">
        <f>F63+F62</f>
        <v>1584971.6400000001</v>
      </c>
    </row>
    <row r="65" spans="1:6" ht="12" customHeight="1" x14ac:dyDescent="0.25">
      <c r="A65" s="141" t="s">
        <v>71</v>
      </c>
      <c r="B65" s="142"/>
      <c r="C65" s="142"/>
      <c r="D65" s="142"/>
      <c r="E65" s="143"/>
      <c r="F65" s="44">
        <f>F11</f>
        <v>1750000</v>
      </c>
    </row>
    <row r="66" spans="1:6" ht="11.25" customHeight="1" x14ac:dyDescent="0.25">
      <c r="A66" s="147" t="s">
        <v>72</v>
      </c>
      <c r="B66" s="148"/>
      <c r="C66" s="148"/>
      <c r="D66" s="148"/>
      <c r="E66" s="149"/>
      <c r="F66" s="46">
        <f>F65-F64</f>
        <v>165028.35999999987</v>
      </c>
    </row>
    <row r="67" spans="1:6" ht="12" customHeight="1" x14ac:dyDescent="0.25">
      <c r="A67" s="92" t="s">
        <v>73</v>
      </c>
      <c r="B67" s="47"/>
      <c r="C67" s="47"/>
      <c r="D67" s="47"/>
      <c r="E67" s="47"/>
      <c r="F67" s="48"/>
    </row>
    <row r="68" spans="1:6" ht="12" customHeight="1" thickBot="1" x14ac:dyDescent="0.3">
      <c r="A68" s="92"/>
      <c r="B68" s="47"/>
      <c r="C68" s="47"/>
      <c r="D68" s="47"/>
      <c r="E68" s="47"/>
      <c r="F68" s="48"/>
    </row>
    <row r="69" spans="1:6" ht="15" customHeight="1" x14ac:dyDescent="0.25">
      <c r="A69" s="106" t="s">
        <v>74</v>
      </c>
      <c r="B69" s="107"/>
      <c r="C69" s="107"/>
      <c r="D69" s="107"/>
      <c r="E69" s="108"/>
      <c r="F69" s="48"/>
    </row>
    <row r="70" spans="1:6" ht="11.25" customHeight="1" x14ac:dyDescent="0.25">
      <c r="A70" s="100" t="s">
        <v>75</v>
      </c>
      <c r="B70" s="101"/>
      <c r="C70" s="101"/>
      <c r="D70" s="101"/>
      <c r="E70" s="102"/>
      <c r="F70" s="48"/>
    </row>
    <row r="71" spans="1:6" ht="11.25" customHeight="1" x14ac:dyDescent="0.25">
      <c r="A71" s="100" t="s">
        <v>90</v>
      </c>
      <c r="B71" s="101"/>
      <c r="C71" s="101"/>
      <c r="D71" s="101"/>
      <c r="E71" s="102"/>
      <c r="F71" s="48"/>
    </row>
    <row r="72" spans="1:6" ht="12.75" x14ac:dyDescent="0.25">
      <c r="A72" s="100" t="s">
        <v>76</v>
      </c>
      <c r="B72" s="101"/>
      <c r="C72" s="101"/>
      <c r="D72" s="101"/>
      <c r="E72" s="102"/>
      <c r="F72" s="48"/>
    </row>
    <row r="73" spans="1:6" ht="11.25" customHeight="1" x14ac:dyDescent="0.25">
      <c r="A73" s="100" t="s">
        <v>77</v>
      </c>
      <c r="B73" s="101"/>
      <c r="C73" s="101"/>
      <c r="D73" s="101"/>
      <c r="E73" s="102"/>
      <c r="F73" s="48"/>
    </row>
    <row r="74" spans="1:6" ht="12.75" x14ac:dyDescent="0.25">
      <c r="A74" s="100" t="s">
        <v>78</v>
      </c>
      <c r="B74" s="101"/>
      <c r="C74" s="101"/>
      <c r="D74" s="101"/>
      <c r="E74" s="102"/>
      <c r="F74" s="48"/>
    </row>
    <row r="75" spans="1:6" ht="12" customHeight="1" thickBot="1" x14ac:dyDescent="0.3">
      <c r="A75" s="103" t="s">
        <v>79</v>
      </c>
      <c r="B75" s="104"/>
      <c r="C75" s="104"/>
      <c r="D75" s="104"/>
      <c r="E75" s="105"/>
      <c r="F75" s="48"/>
    </row>
    <row r="76" spans="1:6" ht="12.75" customHeight="1" x14ac:dyDescent="0.25">
      <c r="A76" s="49"/>
      <c r="B76" s="49"/>
      <c r="C76" s="49"/>
      <c r="D76" s="49"/>
      <c r="E76" s="49"/>
      <c r="F76" s="48"/>
    </row>
    <row r="77" spans="1:6" ht="17.25" customHeight="1" thickBot="1" x14ac:dyDescent="0.3">
      <c r="A77" s="124" t="s">
        <v>109</v>
      </c>
      <c r="B77" s="125"/>
      <c r="C77" s="126"/>
      <c r="D77" s="50"/>
      <c r="E77" s="50"/>
      <c r="F77" s="48"/>
    </row>
    <row r="78" spans="1:6" ht="12" customHeight="1" x14ac:dyDescent="0.25">
      <c r="A78" s="51" t="s">
        <v>65</v>
      </c>
      <c r="B78" s="52" t="s">
        <v>105</v>
      </c>
      <c r="C78" s="53" t="s">
        <v>80</v>
      </c>
      <c r="D78" s="50"/>
      <c r="E78" s="50"/>
      <c r="F78" s="48"/>
    </row>
    <row r="79" spans="1:6" ht="12" customHeight="1" x14ac:dyDescent="0.25">
      <c r="A79" s="54" t="s">
        <v>81</v>
      </c>
      <c r="B79" s="15">
        <f>F25</f>
        <v>31250</v>
      </c>
      <c r="C79" s="55">
        <f>(B79/B85)</f>
        <v>1.9716441109318521E-2</v>
      </c>
      <c r="D79" s="50"/>
      <c r="E79" s="50"/>
      <c r="F79" s="48" t="s">
        <v>82</v>
      </c>
    </row>
    <row r="80" spans="1:6" ht="12" customHeight="1" x14ac:dyDescent="0.25">
      <c r="A80" s="54" t="s">
        <v>83</v>
      </c>
      <c r="B80" s="15">
        <f>F30</f>
        <v>0</v>
      </c>
      <c r="C80" s="55">
        <v>0</v>
      </c>
      <c r="D80" s="50"/>
      <c r="E80" s="50"/>
      <c r="F80" s="48"/>
    </row>
    <row r="81" spans="1:6" ht="12" customHeight="1" x14ac:dyDescent="0.25">
      <c r="A81" s="54" t="s">
        <v>84</v>
      </c>
      <c r="B81" s="15">
        <f>F39</f>
        <v>192000</v>
      </c>
      <c r="C81" s="55">
        <f>(B81/B85)</f>
        <v>0.121137814175653</v>
      </c>
      <c r="D81" s="50"/>
      <c r="E81" s="50"/>
      <c r="F81" s="48"/>
    </row>
    <row r="82" spans="1:6" ht="12" customHeight="1" x14ac:dyDescent="0.25">
      <c r="A82" s="54" t="s">
        <v>49</v>
      </c>
      <c r="B82" s="15">
        <f>F54</f>
        <v>1236246.8</v>
      </c>
      <c r="C82" s="55">
        <f>(B82/B85)</f>
        <v>0.77998039132107122</v>
      </c>
      <c r="D82" s="50"/>
      <c r="E82" s="50"/>
      <c r="F82" s="48"/>
    </row>
    <row r="83" spans="1:6" ht="12" customHeight="1" x14ac:dyDescent="0.25">
      <c r="A83" s="54" t="s">
        <v>85</v>
      </c>
      <c r="B83" s="15">
        <f>F60</f>
        <v>50000</v>
      </c>
      <c r="C83" s="55">
        <f>(B83/B85)</f>
        <v>3.1546305774909633E-2</v>
      </c>
      <c r="D83" s="56"/>
      <c r="E83" s="56"/>
      <c r="F83" s="48"/>
    </row>
    <row r="84" spans="1:6" ht="12" customHeight="1" x14ac:dyDescent="0.25">
      <c r="A84" s="54" t="s">
        <v>86</v>
      </c>
      <c r="B84" s="15">
        <f>F63</f>
        <v>75474.840000000011</v>
      </c>
      <c r="C84" s="55">
        <f>(B84/B85)</f>
        <v>4.7619047619047623E-2</v>
      </c>
      <c r="D84" s="56"/>
      <c r="E84" s="56"/>
      <c r="F84" s="48"/>
    </row>
    <row r="85" spans="1:6" ht="12.75" customHeight="1" thickBot="1" x14ac:dyDescent="0.3">
      <c r="A85" s="57" t="s">
        <v>106</v>
      </c>
      <c r="B85" s="58">
        <f>SUM(B79:B84)</f>
        <v>1584971.6400000001</v>
      </c>
      <c r="C85" s="59">
        <f>SUM(C79:C84)</f>
        <v>1</v>
      </c>
      <c r="D85" s="56"/>
      <c r="E85" s="56"/>
      <c r="F85" s="48"/>
    </row>
    <row r="86" spans="1:6" ht="12.75" customHeight="1" x14ac:dyDescent="0.25">
      <c r="A86" s="60"/>
      <c r="B86" s="47"/>
      <c r="C86" s="47"/>
      <c r="D86" s="47"/>
      <c r="E86" s="47"/>
      <c r="F86" s="48"/>
    </row>
    <row r="87" spans="1:6" ht="15.75" customHeight="1" thickBot="1" x14ac:dyDescent="0.3">
      <c r="A87" s="121" t="s">
        <v>110</v>
      </c>
      <c r="B87" s="122"/>
      <c r="C87" s="122"/>
      <c r="D87" s="123"/>
      <c r="E87" s="61"/>
      <c r="F87" s="48"/>
    </row>
    <row r="88" spans="1:6" ht="12.75" x14ac:dyDescent="0.25">
      <c r="A88" s="62" t="s">
        <v>107</v>
      </c>
      <c r="B88" s="94">
        <v>4500</v>
      </c>
      <c r="C88" s="94">
        <v>5000</v>
      </c>
      <c r="D88" s="95">
        <v>5500</v>
      </c>
      <c r="E88" s="63"/>
      <c r="F88" s="64"/>
    </row>
    <row r="89" spans="1:6" ht="13.5" thickBot="1" x14ac:dyDescent="0.3">
      <c r="A89" s="57" t="s">
        <v>108</v>
      </c>
      <c r="B89" s="58">
        <f>F64/B88</f>
        <v>352.21592000000004</v>
      </c>
      <c r="C89" s="58">
        <f>F64/C88</f>
        <v>316.99432800000005</v>
      </c>
      <c r="D89" s="58">
        <f>F64/D88</f>
        <v>288.17666181818186</v>
      </c>
      <c r="E89" s="63"/>
      <c r="F89" s="64"/>
    </row>
    <row r="90" spans="1:6" ht="12.75" x14ac:dyDescent="0.25">
      <c r="A90" s="120" t="s">
        <v>87</v>
      </c>
      <c r="B90" s="120"/>
      <c r="C90" s="120"/>
      <c r="D90" s="120"/>
      <c r="E90" s="49"/>
      <c r="F90" s="49"/>
    </row>
  </sheetData>
  <mergeCells count="37">
    <mergeCell ref="D14:E14"/>
    <mergeCell ref="A16:F16"/>
    <mergeCell ref="A18:F18"/>
    <mergeCell ref="A56:F56"/>
    <mergeCell ref="A70:E70"/>
    <mergeCell ref="A54:E54"/>
    <mergeCell ref="A60:E60"/>
    <mergeCell ref="A62:E62"/>
    <mergeCell ref="A63:E63"/>
    <mergeCell ref="A64:E64"/>
    <mergeCell ref="A66:E66"/>
    <mergeCell ref="A65:E65"/>
    <mergeCell ref="A32:F32"/>
    <mergeCell ref="A30:E30"/>
    <mergeCell ref="A27:F27"/>
    <mergeCell ref="A25:E25"/>
    <mergeCell ref="D12:E12"/>
    <mergeCell ref="D10:E10"/>
    <mergeCell ref="D9:E9"/>
    <mergeCell ref="D8:E8"/>
    <mergeCell ref="D13:E13"/>
    <mergeCell ref="D11:E11"/>
    <mergeCell ref="A90:D90"/>
    <mergeCell ref="A87:D87"/>
    <mergeCell ref="A77:C77"/>
    <mergeCell ref="A71:E71"/>
    <mergeCell ref="A72:E72"/>
    <mergeCell ref="A39:E39"/>
    <mergeCell ref="A49:F49"/>
    <mergeCell ref="A73:E73"/>
    <mergeCell ref="A74:E74"/>
    <mergeCell ref="A75:E75"/>
    <mergeCell ref="A69:E69"/>
    <mergeCell ref="A52:F52"/>
    <mergeCell ref="A46:F46"/>
    <mergeCell ref="A43:F43"/>
    <mergeCell ref="A41:F41"/>
  </mergeCells>
  <printOptions horizontalCentered="1"/>
  <pageMargins left="0.74803149606299213" right="0.74803149606299213" top="0.78740157480314965" bottom="0.78740157480314965" header="0" footer="0"/>
  <pageSetup paperSize="121" scale="97" fitToHeight="0" orientation="portrait" r:id="rId1"/>
  <headerFooter>
    <oddFooter>&amp;C&amp;"Helvetica Neue,Regular"&amp;12&amp;K000000&amp;P</oddFooter>
  </headerFooter>
  <rowBreaks count="1" manualBreakCount="1">
    <brk id="67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Trigo Invierno - Intermedio</vt:lpstr>
      <vt:lpstr>'Trigo Invierno - Intermedio'!Área_de_impresión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Zuniga Herrera Teresa de Jesus</cp:lastModifiedBy>
  <cp:revision/>
  <cp:lastPrinted>2023-03-30T12:56:46Z</cp:lastPrinted>
  <dcterms:created xsi:type="dcterms:W3CDTF">2020-11-27T12:49:26Z</dcterms:created>
  <dcterms:modified xsi:type="dcterms:W3CDTF">2023-03-31T20:58:34Z</dcterms:modified>
  <cp:category/>
  <cp:contentStatus/>
</cp:coreProperties>
</file>