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Norte 2023-2024\"/>
    </mc:Choice>
  </mc:AlternateContent>
  <bookViews>
    <workbookView xWindow="0" yWindow="0" windowWidth="25200" windowHeight="11385"/>
  </bookViews>
  <sheets>
    <sheet name="TUNA RIE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1" i="1"/>
  <c r="G54" i="1" l="1"/>
  <c r="G44" i="1" l="1"/>
  <c r="G46" i="1"/>
  <c r="G47" i="1"/>
  <c r="G48" i="1"/>
  <c r="G49" i="1"/>
  <c r="G43" i="1"/>
  <c r="G28" i="1" l="1"/>
  <c r="C74" i="1" s="1"/>
  <c r="G12" i="1"/>
  <c r="G33" i="1" l="1"/>
  <c r="G55" i="1"/>
  <c r="C78" i="1" s="1"/>
  <c r="G60" i="1"/>
  <c r="G50" i="1" l="1"/>
  <c r="C77" i="1" s="1"/>
  <c r="G38" i="1"/>
  <c r="C76" i="1" s="1"/>
  <c r="G57" i="1" l="1"/>
  <c r="G58" i="1" s="1"/>
  <c r="G59" i="1" l="1"/>
  <c r="D85" i="1" s="1"/>
  <c r="C79" i="1"/>
  <c r="E85" i="1" l="1"/>
  <c r="G61" i="1"/>
  <c r="C85" i="1"/>
  <c r="C80" i="1"/>
  <c r="D77" i="1" l="1"/>
  <c r="D74" i="1"/>
  <c r="D78" i="1"/>
  <c r="D76" i="1"/>
  <c r="D79" i="1"/>
  <c r="D80" i="1" l="1"/>
</calcChain>
</file>

<file path=xl/sharedStrings.xml><?xml version="1.0" encoding="utf-8"?>
<sst xmlns="http://schemas.openxmlformats.org/spreadsheetml/2006/main" count="147" uniqueCount="104">
  <si>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</si>
  <si>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</si>
  <si>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</si>
  <si>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</si>
  <si>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</si>
  <si>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</si>
  <si>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</si>
  <si>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</si>
  <si>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</si>
  <si>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</si>
  <si>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</si>
  <si>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</si>
  <si>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</si>
  <si>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</si>
  <si>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</si>
  <si>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</si>
  <si>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</si>
  <si>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</si>
  <si>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</si>
  <si>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</si>
  <si>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</si>
  <si>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</si>
  <si>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</si>
  <si>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</si>
  <si>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</si>
  <si>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</si>
  <si>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</si>
  <si>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</si>
  <si>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</si>
  <si>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</si>
  <si>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</si>
  <si>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</si>
  <si>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</si>
  <si>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</si>
  <si>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</si>
  <si>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</si>
  <si>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</si>
  <si>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</si>
  <si>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</si>
  <si>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</si>
  <si>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</si>
  <si>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</si>
  <si>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</si>
  <si>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</si>
  <si>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</si>
  <si>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</si>
  <si>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</si>
  <si>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</si>
  <si>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</si>
  <si>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</si>
  <si>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</si>
  <si>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</si>
  <si>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</si>
  <si>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</si>
  <si>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</si>
  <si>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</si>
  <si>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</si>
  <si>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</si>
  <si>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TUNA (RIEGO)</t>
  </si>
  <si>
    <t>AMARILLA</t>
  </si>
  <si>
    <t>ALTO</t>
  </si>
  <si>
    <t>METROPOLITANA</t>
  </si>
  <si>
    <t>NORTE</t>
  </si>
  <si>
    <t>Dic-Abril / Jul-Oct</t>
  </si>
  <si>
    <t>MERCADO INTERNO</t>
  </si>
  <si>
    <t>TODO EL AÑO</t>
  </si>
  <si>
    <t>SEQUÍA</t>
  </si>
  <si>
    <t>RENDIMIENTO (Kg/Há.)</t>
  </si>
  <si>
    <t>PRECIO ESPERADO ($/kg)</t>
  </si>
  <si>
    <t>Cosecha por caja de 22 kg</t>
  </si>
  <si>
    <t>Todo el año</t>
  </si>
  <si>
    <t>Paleo acequia</t>
  </si>
  <si>
    <t>May-Jun</t>
  </si>
  <si>
    <t>Riegos (2 veces al año)</t>
  </si>
  <si>
    <t>Aplicación fertilizante</t>
  </si>
  <si>
    <t>Sep-Oct</t>
  </si>
  <si>
    <t>Limpia manual</t>
  </si>
  <si>
    <t>Abr-May</t>
  </si>
  <si>
    <t>Aplicación de herbicida</t>
  </si>
  <si>
    <t>Incorporación de paletas</t>
  </si>
  <si>
    <t>Nov-Dic</t>
  </si>
  <si>
    <t xml:space="preserve"> </t>
  </si>
  <si>
    <t>Rastraje</t>
  </si>
  <si>
    <t>May</t>
  </si>
  <si>
    <t>FERTILIZANTE</t>
  </si>
  <si>
    <t>Urea</t>
  </si>
  <si>
    <t>Jun-Ago</t>
  </si>
  <si>
    <t>Nitrato de potasio</t>
  </si>
  <si>
    <t>INSECTICIDA</t>
  </si>
  <si>
    <t>Fardos de paja (cancha cosecha)</t>
  </si>
  <si>
    <t>Escobas (4)</t>
  </si>
  <si>
    <t>Malla Rachel</t>
  </si>
  <si>
    <t>m2</t>
  </si>
  <si>
    <t>Guantes de cuero</t>
  </si>
  <si>
    <t>par</t>
  </si>
  <si>
    <t>Flete</t>
  </si>
  <si>
    <t>Caja</t>
  </si>
  <si>
    <t>ESCENARIOS COSTO UNITARIO  ($/Kg)</t>
  </si>
  <si>
    <t>Rendimiento (Kg/hà)</t>
  </si>
  <si>
    <t>Costo unitario ($/kg) (*)</t>
  </si>
  <si>
    <t>TIL-TIL</t>
  </si>
  <si>
    <t>MARZO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</si>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</sst>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4" fillId="0" borderId="20"/>
  </cellStyleXfs>
  <cellXfs count="143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/>
    <xf numFmtId="166" fontId="1" fillId="2" borderId="5" xfId="0" applyNumberFormat="1" applyFont="1" applyFill="1" applyBorder="1" applyAlignment="1"/>
    <xf numFmtId="0" fontId="1" fillId="2" borderId="5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3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right" vertical="center" wrapText="1"/>
    </xf>
    <xf numFmtId="49" fontId="1" fillId="2" borderId="53" xfId="0" applyNumberFormat="1" applyFont="1" applyFill="1" applyBorder="1" applyAlignment="1">
      <alignment horizontal="right"/>
    </xf>
    <xf numFmtId="49" fontId="1" fillId="2" borderId="53" xfId="0" applyNumberFormat="1" applyFont="1" applyFill="1" applyBorder="1" applyAlignment="1">
      <alignment horizontal="right" wrapText="1"/>
    </xf>
    <xf numFmtId="49" fontId="1" fillId="2" borderId="52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left" wrapText="1"/>
    </xf>
    <xf numFmtId="49" fontId="5" fillId="2" borderId="5" xfId="0" applyNumberFormat="1" applyFont="1" applyFill="1" applyBorder="1" applyAlignment="1"/>
    <xf numFmtId="0" fontId="5" fillId="2" borderId="5" xfId="0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/>
    <xf numFmtId="49" fontId="5" fillId="2" borderId="5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wrapText="1"/>
    </xf>
    <xf numFmtId="0" fontId="2" fillId="2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54" xfId="0" applyFont="1" applyFill="1" applyBorder="1" applyAlignment="1"/>
    <xf numFmtId="0" fontId="1" fillId="2" borderId="3" xfId="0" applyFont="1" applyFill="1" applyBorder="1" applyAlignment="1"/>
    <xf numFmtId="0" fontId="1" fillId="2" borderId="22" xfId="0" applyFont="1" applyFill="1" applyBorder="1" applyAlignment="1"/>
    <xf numFmtId="49" fontId="9" fillId="3" borderId="52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17" fontId="10" fillId="0" borderId="58" xfId="1" applyNumberFormat="1" applyFont="1" applyBorder="1" applyAlignment="1">
      <alignment horizontal="right" vertical="center"/>
    </xf>
    <xf numFmtId="0" fontId="1" fillId="2" borderId="55" xfId="0" applyFont="1" applyFill="1" applyBorder="1" applyAlignment="1">
      <alignment wrapText="1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4" xfId="0" applyFont="1" applyFill="1" applyBorder="1" applyAlignment="1"/>
    <xf numFmtId="49" fontId="9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9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9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9" fillId="3" borderId="11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/>
    <xf numFmtId="0" fontId="11" fillId="0" borderId="0" xfId="0" applyNumberFormat="1" applyFont="1" applyAlignment="1"/>
    <xf numFmtId="0" fontId="11" fillId="0" borderId="0" xfId="0" applyFont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9" fillId="5" borderId="24" xfId="0" applyNumberFormat="1" applyFont="1" applyFill="1" applyBorder="1" applyAlignment="1">
      <alignment vertical="center"/>
    </xf>
    <xf numFmtId="0" fontId="9" fillId="5" borderId="25" xfId="0" applyFont="1" applyFill="1" applyBorder="1" applyAlignment="1">
      <alignment vertical="center"/>
    </xf>
    <xf numFmtId="164" fontId="9" fillId="5" borderId="26" xfId="0" applyNumberFormat="1" applyFont="1" applyFill="1" applyBorder="1" applyAlignment="1">
      <alignment vertical="center"/>
    </xf>
    <xf numFmtId="49" fontId="9" fillId="3" borderId="27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164" fontId="9" fillId="3" borderId="28" xfId="0" applyNumberFormat="1" applyFont="1" applyFill="1" applyBorder="1" applyAlignment="1">
      <alignment vertical="center"/>
    </xf>
    <xf numFmtId="49" fontId="9" fillId="5" borderId="27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4" fontId="9" fillId="5" borderId="28" xfId="0" applyNumberFormat="1" applyFont="1" applyFill="1" applyBorder="1" applyAlignment="1">
      <alignment vertical="center"/>
    </xf>
    <xf numFmtId="49" fontId="9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164" fontId="9" fillId="6" borderId="31" xfId="0" applyNumberFormat="1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164" fontId="9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9" borderId="41" xfId="0" applyFont="1" applyFill="1" applyBorder="1" applyAlignment="1"/>
    <xf numFmtId="0" fontId="1" fillId="7" borderId="20" xfId="0" applyFont="1" applyFill="1" applyBorder="1" applyAlignment="1"/>
    <xf numFmtId="49" fontId="3" fillId="8" borderId="32" xfId="0" applyNumberFormat="1" applyFont="1" applyFill="1" applyBorder="1" applyAlignment="1">
      <alignment vertical="center"/>
    </xf>
    <xf numFmtId="49" fontId="3" fillId="8" borderId="21" xfId="0" applyNumberFormat="1" applyFont="1" applyFill="1" applyBorder="1" applyAlignment="1">
      <alignment vertical="center"/>
    </xf>
    <xf numFmtId="49" fontId="1" fillId="8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49" fontId="3" fillId="8" borderId="36" xfId="0" applyNumberFormat="1" applyFont="1" applyFill="1" applyBorder="1" applyAlignment="1">
      <alignment vertical="center"/>
    </xf>
    <xf numFmtId="165" fontId="3" fillId="8" borderId="37" xfId="0" applyNumberFormat="1" applyFont="1" applyFill="1" applyBorder="1" applyAlignment="1">
      <alignment vertical="center"/>
    </xf>
    <xf numFmtId="9" fontId="3" fillId="8" borderId="38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9" fillId="7" borderId="19" xfId="0" applyFont="1" applyFill="1" applyBorder="1" applyAlignment="1">
      <alignment vertical="center"/>
    </xf>
    <xf numFmtId="49" fontId="3" fillId="8" borderId="50" xfId="0" applyNumberFormat="1" applyFont="1" applyFill="1" applyBorder="1" applyAlignment="1">
      <alignment vertical="center"/>
    </xf>
    <xf numFmtId="3" fontId="3" fillId="8" borderId="51" xfId="0" applyNumberFormat="1" applyFont="1" applyFill="1" applyBorder="1" applyAlignment="1">
      <alignment vertical="center"/>
    </xf>
    <xf numFmtId="0" fontId="3" fillId="7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165" fontId="3" fillId="8" borderId="38" xfId="0" applyNumberFormat="1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9" fontId="13" fillId="9" borderId="56" xfId="0" applyNumberFormat="1" applyFont="1" applyFill="1" applyBorder="1" applyAlignment="1">
      <alignment horizontal="center" vertical="center"/>
    </xf>
    <xf numFmtId="49" fontId="13" fillId="9" borderId="48" xfId="0" applyNumberFormat="1" applyFont="1" applyFill="1" applyBorder="1" applyAlignment="1">
      <alignment horizontal="center" vertical="center"/>
    </xf>
    <xf numFmtId="49" fontId="13" fillId="9" borderId="57" xfId="0" applyNumberFormat="1" applyFont="1" applyFill="1" applyBorder="1" applyAlignment="1">
      <alignment horizontal="center" vertical="center"/>
    </xf>
    <xf numFmtId="49" fontId="13" fillId="9" borderId="39" xfId="0" applyNumberFormat="1" applyFont="1" applyFill="1" applyBorder="1" applyAlignment="1">
      <alignment vertical="center"/>
    </xf>
    <xf numFmtId="0" fontId="3" fillId="9" borderId="4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161924</xdr:rowOff>
    </xdr:from>
    <xdr:to>
      <xdr:col>7</xdr:col>
      <xdr:colOff>9525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61924"/>
          <a:ext cx="6353176" cy="1200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86"/>
  <sheetViews>
    <sheetView showGridLines="0" tabSelected="1" workbookViewId="0">
      <selection activeCell="G12" sqref="G12"/>
    </sheetView>
  </sheetViews>
  <sheetFormatPr baseColWidth="10" defaultColWidth="10.85546875" defaultRowHeight="11.25" customHeight="1" x14ac:dyDescent="0.25"/>
  <cols>
    <col min="1" max="1" width="4.42578125" style="37" customWidth="1"/>
    <col min="2" max="2" width="21.7109375" style="37" customWidth="1"/>
    <col min="3" max="3" width="19.85546875" style="37" customWidth="1"/>
    <col min="4" max="4" width="12.5703125" style="37" customWidth="1"/>
    <col min="5" max="5" width="12.7109375" style="37" customWidth="1"/>
    <col min="6" max="6" width="11.7109375" style="37" customWidth="1"/>
    <col min="7" max="7" width="16.42578125" style="37" customWidth="1"/>
    <col min="8" max="248" width="10.85546875" style="37" customWidth="1"/>
    <col min="249" max="16384" width="10.85546875" style="38"/>
  </cols>
  <sheetData>
    <row r="1" spans="1:7" ht="15" customHeight="1" x14ac:dyDescent="0.25">
      <c r="A1" s="36"/>
      <c r="B1" s="36"/>
      <c r="C1" s="36"/>
      <c r="D1" s="36"/>
      <c r="E1" s="36"/>
      <c r="F1" s="36"/>
      <c r="G1" s="36"/>
    </row>
    <row r="2" spans="1:7" ht="15" customHeight="1" x14ac:dyDescent="0.25">
      <c r="A2" s="36"/>
      <c r="B2" s="36"/>
      <c r="C2" s="36"/>
      <c r="D2" s="36"/>
      <c r="E2" s="36"/>
      <c r="F2" s="36"/>
      <c r="G2" s="36"/>
    </row>
    <row r="3" spans="1:7" ht="15" customHeight="1" x14ac:dyDescent="0.25">
      <c r="A3" s="36"/>
      <c r="B3" s="36"/>
      <c r="C3" s="36"/>
      <c r="D3" s="36"/>
      <c r="E3" s="36"/>
      <c r="F3" s="36"/>
      <c r="G3" s="36"/>
    </row>
    <row r="4" spans="1:7" ht="15" customHeight="1" x14ac:dyDescent="0.25">
      <c r="A4" s="36"/>
      <c r="B4" s="36"/>
      <c r="C4" s="36"/>
      <c r="D4" s="36"/>
      <c r="E4" s="36"/>
      <c r="F4" s="36"/>
      <c r="G4" s="36"/>
    </row>
    <row r="5" spans="1:7" ht="15" customHeight="1" x14ac:dyDescent="0.25">
      <c r="A5" s="36"/>
      <c r="B5" s="36"/>
      <c r="C5" s="36"/>
      <c r="D5" s="36"/>
      <c r="E5" s="36"/>
      <c r="F5" s="36"/>
      <c r="G5" s="36"/>
    </row>
    <row r="6" spans="1:7" ht="15" customHeight="1" x14ac:dyDescent="0.25">
      <c r="A6" s="36"/>
      <c r="B6" s="36"/>
      <c r="C6" s="36"/>
      <c r="D6" s="36"/>
      <c r="E6" s="36"/>
      <c r="F6" s="36"/>
      <c r="G6" s="36"/>
    </row>
    <row r="7" spans="1:7" ht="15" customHeight="1" x14ac:dyDescent="0.25">
      <c r="A7" s="36"/>
      <c r="B7" s="36"/>
      <c r="C7" s="36"/>
      <c r="D7" s="36"/>
      <c r="E7" s="36"/>
      <c r="F7" s="36"/>
      <c r="G7" s="36"/>
    </row>
    <row r="8" spans="1:7" ht="15" customHeight="1" x14ac:dyDescent="0.25">
      <c r="A8" s="36"/>
      <c r="B8" s="39"/>
      <c r="C8" s="40"/>
      <c r="D8" s="36"/>
      <c r="E8" s="40"/>
      <c r="F8" s="40"/>
      <c r="G8" s="40"/>
    </row>
    <row r="9" spans="1:7" ht="12" customHeight="1" x14ac:dyDescent="0.25">
      <c r="A9" s="41"/>
      <c r="B9" s="42" t="s">
        <v>0</v>
      </c>
      <c r="C9" s="21" t="s">
        <v>58</v>
      </c>
      <c r="D9" s="43"/>
      <c r="E9" s="130" t="s">
        <v>67</v>
      </c>
      <c r="F9" s="131"/>
      <c r="G9" s="25">
        <v>24000</v>
      </c>
    </row>
    <row r="10" spans="1:7" ht="24.75" customHeight="1" x14ac:dyDescent="0.25">
      <c r="A10" s="41"/>
      <c r="B10" s="23" t="s">
        <v>1</v>
      </c>
      <c r="C10" s="20" t="s">
        <v>59</v>
      </c>
      <c r="D10" s="43"/>
      <c r="E10" s="134" t="s">
        <v>2</v>
      </c>
      <c r="F10" s="135"/>
      <c r="G10" s="24" t="s">
        <v>63</v>
      </c>
    </row>
    <row r="11" spans="1:7" ht="18" customHeight="1" x14ac:dyDescent="0.25">
      <c r="A11" s="41"/>
      <c r="B11" s="23" t="s">
        <v>3</v>
      </c>
      <c r="C11" s="21" t="s">
        <v>60</v>
      </c>
      <c r="D11" s="43"/>
      <c r="E11" s="132" t="s">
        <v>68</v>
      </c>
      <c r="F11" s="133"/>
      <c r="G11" s="13">
        <v>590</v>
      </c>
    </row>
    <row r="12" spans="1:7" ht="11.25" customHeight="1" x14ac:dyDescent="0.25">
      <c r="A12" s="41"/>
      <c r="B12" s="23" t="s">
        <v>4</v>
      </c>
      <c r="C12" s="22" t="s">
        <v>61</v>
      </c>
      <c r="D12" s="43"/>
      <c r="E12" s="2" t="s">
        <v>5</v>
      </c>
      <c r="F12" s="3"/>
      <c r="G12" s="4">
        <f>G9*G11</f>
        <v>14160000</v>
      </c>
    </row>
    <row r="13" spans="1:7" ht="11.25" customHeight="1" x14ac:dyDescent="0.25">
      <c r="A13" s="41"/>
      <c r="B13" s="23" t="s">
        <v>6</v>
      </c>
      <c r="C13" s="21" t="s">
        <v>62</v>
      </c>
      <c r="D13" s="43"/>
      <c r="E13" s="132" t="s">
        <v>7</v>
      </c>
      <c r="F13" s="133"/>
      <c r="G13" s="1" t="s">
        <v>64</v>
      </c>
    </row>
    <row r="14" spans="1:7" ht="25.5" customHeight="1" x14ac:dyDescent="0.25">
      <c r="A14" s="41"/>
      <c r="B14" s="23" t="s">
        <v>8</v>
      </c>
      <c r="C14" s="20" t="s">
        <v>100</v>
      </c>
      <c r="D14" s="43"/>
      <c r="E14" s="132" t="s">
        <v>9</v>
      </c>
      <c r="F14" s="133"/>
      <c r="G14" s="1" t="s">
        <v>65</v>
      </c>
    </row>
    <row r="15" spans="1:7" ht="25.5" customHeight="1" x14ac:dyDescent="0.25">
      <c r="A15" s="41"/>
      <c r="B15" s="23" t="s">
        <v>10</v>
      </c>
      <c r="C15" s="44" t="s">
        <v>101</v>
      </c>
      <c r="D15" s="43"/>
      <c r="E15" s="134" t="s">
        <v>11</v>
      </c>
      <c r="F15" s="135"/>
      <c r="G15" s="24" t="s">
        <v>66</v>
      </c>
    </row>
    <row r="16" spans="1:7" ht="12" customHeight="1" x14ac:dyDescent="0.25">
      <c r="A16" s="36"/>
      <c r="B16" s="45"/>
      <c r="C16" s="46"/>
      <c r="D16" s="40"/>
      <c r="E16" s="47"/>
      <c r="F16" s="47"/>
      <c r="G16" s="48"/>
    </row>
    <row r="17" spans="1:7" ht="12" customHeight="1" x14ac:dyDescent="0.25">
      <c r="A17" s="49"/>
      <c r="B17" s="136" t="s">
        <v>12</v>
      </c>
      <c r="C17" s="137"/>
      <c r="D17" s="137"/>
      <c r="E17" s="137"/>
      <c r="F17" s="137"/>
      <c r="G17" s="137"/>
    </row>
    <row r="18" spans="1:7" ht="12" customHeight="1" x14ac:dyDescent="0.25">
      <c r="A18" s="36"/>
      <c r="B18" s="50"/>
      <c r="C18" s="51"/>
      <c r="D18" s="51"/>
      <c r="E18" s="51"/>
      <c r="F18" s="52"/>
      <c r="G18" s="52"/>
    </row>
    <row r="19" spans="1:7" ht="12" customHeight="1" x14ac:dyDescent="0.25">
      <c r="A19" s="53"/>
      <c r="B19" s="54" t="s">
        <v>13</v>
      </c>
      <c r="C19" s="55"/>
      <c r="D19" s="56"/>
      <c r="E19" s="56"/>
      <c r="F19" s="56"/>
      <c r="G19" s="56"/>
    </row>
    <row r="20" spans="1:7" ht="25.5" customHeight="1" x14ac:dyDescent="0.25">
      <c r="A20" s="49"/>
      <c r="B20" s="57" t="s">
        <v>14</v>
      </c>
      <c r="C20" s="57" t="s">
        <v>15</v>
      </c>
      <c r="D20" s="57" t="s">
        <v>16</v>
      </c>
      <c r="E20" s="57" t="s">
        <v>17</v>
      </c>
      <c r="F20" s="57" t="s">
        <v>18</v>
      </c>
      <c r="G20" s="57" t="s">
        <v>19</v>
      </c>
    </row>
    <row r="21" spans="1:7" ht="12.75" customHeight="1" x14ac:dyDescent="0.25">
      <c r="A21" s="49"/>
      <c r="B21" s="34" t="s">
        <v>69</v>
      </c>
      <c r="C21" s="5" t="s">
        <v>31</v>
      </c>
      <c r="D21" s="14">
        <v>72</v>
      </c>
      <c r="E21" s="5" t="s">
        <v>70</v>
      </c>
      <c r="F21" s="15">
        <v>30000</v>
      </c>
      <c r="G21" s="15">
        <f>D21*F21</f>
        <v>2160000</v>
      </c>
    </row>
    <row r="22" spans="1:7" ht="12.75" customHeight="1" x14ac:dyDescent="0.25">
      <c r="A22" s="49"/>
      <c r="B22" s="34" t="s">
        <v>71</v>
      </c>
      <c r="C22" s="5" t="s">
        <v>20</v>
      </c>
      <c r="D22" s="14">
        <v>2</v>
      </c>
      <c r="E22" s="5" t="s">
        <v>72</v>
      </c>
      <c r="F22" s="15">
        <v>30000</v>
      </c>
      <c r="G22" s="15">
        <f t="shared" ref="G22:G27" si="0">D22*F22</f>
        <v>60000</v>
      </c>
    </row>
    <row r="23" spans="1:7" ht="12.75" customHeight="1" x14ac:dyDescent="0.25">
      <c r="A23" s="49"/>
      <c r="B23" s="34" t="s">
        <v>73</v>
      </c>
      <c r="C23" s="5" t="s">
        <v>20</v>
      </c>
      <c r="D23" s="14">
        <v>14</v>
      </c>
      <c r="E23" s="5" t="s">
        <v>70</v>
      </c>
      <c r="F23" s="15">
        <v>30000</v>
      </c>
      <c r="G23" s="15">
        <f t="shared" si="0"/>
        <v>420000</v>
      </c>
    </row>
    <row r="24" spans="1:7" ht="12.75" customHeight="1" x14ac:dyDescent="0.25">
      <c r="A24" s="49"/>
      <c r="B24" s="34" t="s">
        <v>74</v>
      </c>
      <c r="C24" s="5" t="s">
        <v>20</v>
      </c>
      <c r="D24" s="14">
        <v>4</v>
      </c>
      <c r="E24" s="5" t="s">
        <v>75</v>
      </c>
      <c r="F24" s="15">
        <v>30000</v>
      </c>
      <c r="G24" s="15">
        <f t="shared" si="0"/>
        <v>120000</v>
      </c>
    </row>
    <row r="25" spans="1:7" ht="16.5" customHeight="1" x14ac:dyDescent="0.25">
      <c r="A25" s="49"/>
      <c r="B25" s="34" t="s">
        <v>76</v>
      </c>
      <c r="C25" s="5" t="s">
        <v>20</v>
      </c>
      <c r="D25" s="14">
        <v>2</v>
      </c>
      <c r="E25" s="5" t="s">
        <v>77</v>
      </c>
      <c r="F25" s="15">
        <v>30000</v>
      </c>
      <c r="G25" s="15">
        <f t="shared" si="0"/>
        <v>60000</v>
      </c>
    </row>
    <row r="26" spans="1:7" ht="12.75" customHeight="1" x14ac:dyDescent="0.25">
      <c r="A26" s="49"/>
      <c r="B26" s="34" t="s">
        <v>78</v>
      </c>
      <c r="C26" s="5" t="s">
        <v>20</v>
      </c>
      <c r="D26" s="14">
        <v>3</v>
      </c>
      <c r="E26" s="5" t="s">
        <v>70</v>
      </c>
      <c r="F26" s="15">
        <v>30000</v>
      </c>
      <c r="G26" s="15">
        <f t="shared" si="0"/>
        <v>90000</v>
      </c>
    </row>
    <row r="27" spans="1:7" ht="12.75" customHeight="1" x14ac:dyDescent="0.25">
      <c r="A27" s="49"/>
      <c r="B27" s="34" t="s">
        <v>79</v>
      </c>
      <c r="C27" s="5" t="s">
        <v>20</v>
      </c>
      <c r="D27" s="14">
        <v>3</v>
      </c>
      <c r="E27" s="5" t="s">
        <v>80</v>
      </c>
      <c r="F27" s="15">
        <v>30000</v>
      </c>
      <c r="G27" s="15">
        <f t="shared" si="0"/>
        <v>90000</v>
      </c>
    </row>
    <row r="28" spans="1:7" ht="12.75" customHeight="1" x14ac:dyDescent="0.25">
      <c r="A28" s="49"/>
      <c r="B28" s="6" t="s">
        <v>21</v>
      </c>
      <c r="C28" s="7"/>
      <c r="D28" s="7"/>
      <c r="E28" s="7"/>
      <c r="F28" s="7"/>
      <c r="G28" s="16">
        <f>G21+G22+G23+G24+G25+G26+G27</f>
        <v>3000000</v>
      </c>
    </row>
    <row r="29" spans="1:7" ht="12" customHeight="1" x14ac:dyDescent="0.25">
      <c r="A29" s="36"/>
      <c r="B29" s="50"/>
      <c r="C29" s="52"/>
      <c r="D29" s="52"/>
      <c r="E29" s="52"/>
      <c r="F29" s="58"/>
      <c r="G29" s="58"/>
    </row>
    <row r="30" spans="1:7" ht="12" customHeight="1" x14ac:dyDescent="0.25">
      <c r="A30" s="53"/>
      <c r="B30" s="59" t="s">
        <v>22</v>
      </c>
      <c r="C30" s="60"/>
      <c r="D30" s="61"/>
      <c r="E30" s="61"/>
      <c r="F30" s="62"/>
      <c r="G30" s="62"/>
    </row>
    <row r="31" spans="1:7" ht="24" customHeight="1" x14ac:dyDescent="0.25">
      <c r="A31" s="53"/>
      <c r="B31" s="63" t="s">
        <v>14</v>
      </c>
      <c r="C31" s="64" t="s">
        <v>15</v>
      </c>
      <c r="D31" s="64" t="s">
        <v>16</v>
      </c>
      <c r="E31" s="63" t="s">
        <v>17</v>
      </c>
      <c r="F31" s="64" t="s">
        <v>18</v>
      </c>
      <c r="G31" s="63" t="s">
        <v>19</v>
      </c>
    </row>
    <row r="32" spans="1:7" ht="12" customHeight="1" x14ac:dyDescent="0.25">
      <c r="A32" s="53"/>
      <c r="B32" s="65" t="s">
        <v>81</v>
      </c>
      <c r="C32" s="66" t="s">
        <v>81</v>
      </c>
      <c r="D32" s="66" t="s">
        <v>81</v>
      </c>
      <c r="E32" s="66" t="s">
        <v>81</v>
      </c>
      <c r="F32" s="67" t="s">
        <v>81</v>
      </c>
      <c r="G32" s="68">
        <v>0</v>
      </c>
    </row>
    <row r="33" spans="1:248" ht="12" customHeight="1" x14ac:dyDescent="0.25">
      <c r="A33" s="53"/>
      <c r="B33" s="8" t="s">
        <v>23</v>
      </c>
      <c r="C33" s="9"/>
      <c r="D33" s="9"/>
      <c r="E33" s="9"/>
      <c r="F33" s="10"/>
      <c r="G33" s="19">
        <f>SUM(G32)</f>
        <v>0</v>
      </c>
    </row>
    <row r="34" spans="1:248" ht="12" customHeight="1" x14ac:dyDescent="0.25">
      <c r="A34" s="36"/>
      <c r="B34" s="69"/>
      <c r="C34" s="70"/>
      <c r="D34" s="70"/>
      <c r="E34" s="70"/>
      <c r="F34" s="71"/>
      <c r="G34" s="71"/>
    </row>
    <row r="35" spans="1:248" ht="12" customHeight="1" x14ac:dyDescent="0.25">
      <c r="A35" s="53"/>
      <c r="B35" s="59" t="s">
        <v>24</v>
      </c>
      <c r="C35" s="60"/>
      <c r="D35" s="61"/>
      <c r="E35" s="61"/>
      <c r="F35" s="62"/>
      <c r="G35" s="62"/>
    </row>
    <row r="36" spans="1:248" ht="32.25" customHeight="1" x14ac:dyDescent="0.25">
      <c r="A36" s="53"/>
      <c r="B36" s="72" t="s">
        <v>14</v>
      </c>
      <c r="C36" s="72" t="s">
        <v>15</v>
      </c>
      <c r="D36" s="72" t="s">
        <v>16</v>
      </c>
      <c r="E36" s="72" t="s">
        <v>17</v>
      </c>
      <c r="F36" s="73" t="s">
        <v>18</v>
      </c>
      <c r="G36" s="72" t="s">
        <v>19</v>
      </c>
    </row>
    <row r="37" spans="1:248" ht="12.75" customHeight="1" x14ac:dyDescent="0.25">
      <c r="A37" s="49"/>
      <c r="B37" s="26" t="s">
        <v>82</v>
      </c>
      <c r="C37" s="5" t="s">
        <v>25</v>
      </c>
      <c r="D37" s="14">
        <v>1</v>
      </c>
      <c r="E37" s="5" t="s">
        <v>83</v>
      </c>
      <c r="F37" s="15">
        <v>290726.40000000002</v>
      </c>
      <c r="G37" s="15">
        <v>160000</v>
      </c>
    </row>
    <row r="38" spans="1:248" ht="12.75" customHeight="1" x14ac:dyDescent="0.25">
      <c r="A38" s="53"/>
      <c r="B38" s="8" t="s">
        <v>26</v>
      </c>
      <c r="C38" s="9"/>
      <c r="D38" s="9"/>
      <c r="E38" s="9"/>
      <c r="F38" s="10"/>
      <c r="G38" s="19">
        <f>SUM(G37:G37)</f>
        <v>160000</v>
      </c>
    </row>
    <row r="39" spans="1:248" ht="12" customHeight="1" x14ac:dyDescent="0.25">
      <c r="A39" s="36"/>
      <c r="B39" s="69"/>
      <c r="C39" s="70"/>
      <c r="D39" s="70"/>
      <c r="E39" s="70"/>
      <c r="F39" s="71"/>
      <c r="G39" s="71"/>
    </row>
    <row r="40" spans="1:248" ht="12" customHeight="1" x14ac:dyDescent="0.25">
      <c r="A40" s="53"/>
      <c r="B40" s="59" t="s">
        <v>27</v>
      </c>
      <c r="C40" s="60"/>
      <c r="D40" s="61"/>
      <c r="E40" s="61"/>
      <c r="F40" s="62"/>
      <c r="G40" s="62"/>
    </row>
    <row r="41" spans="1:248" ht="24" customHeight="1" x14ac:dyDescent="0.25">
      <c r="A41" s="53"/>
      <c r="B41" s="73" t="s">
        <v>28</v>
      </c>
      <c r="C41" s="73" t="s">
        <v>29</v>
      </c>
      <c r="D41" s="73" t="s">
        <v>30</v>
      </c>
      <c r="E41" s="73" t="s">
        <v>17</v>
      </c>
      <c r="F41" s="73" t="s">
        <v>18</v>
      </c>
      <c r="G41" s="73" t="s">
        <v>19</v>
      </c>
    </row>
    <row r="42" spans="1:248" ht="12.75" customHeight="1" x14ac:dyDescent="0.25">
      <c r="A42" s="49"/>
      <c r="B42" s="12" t="s">
        <v>84</v>
      </c>
      <c r="C42" s="11"/>
      <c r="D42" s="17"/>
      <c r="E42" s="11"/>
      <c r="F42" s="18"/>
      <c r="G42" s="18"/>
    </row>
    <row r="43" spans="1:248" s="76" customFormat="1" ht="12.75" customHeight="1" x14ac:dyDescent="0.25">
      <c r="A43" s="74"/>
      <c r="B43" s="27" t="s">
        <v>85</v>
      </c>
      <c r="C43" s="28" t="s">
        <v>32</v>
      </c>
      <c r="D43" s="28">
        <v>150</v>
      </c>
      <c r="E43" s="28" t="s">
        <v>86</v>
      </c>
      <c r="F43" s="29">
        <v>1639</v>
      </c>
      <c r="G43" s="29">
        <f>D43*F43</f>
        <v>245850</v>
      </c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</row>
    <row r="44" spans="1:248" s="76" customFormat="1" ht="12.75" customHeight="1" x14ac:dyDescent="0.25">
      <c r="A44" s="74"/>
      <c r="B44" s="27" t="s">
        <v>87</v>
      </c>
      <c r="C44" s="28" t="s">
        <v>32</v>
      </c>
      <c r="D44" s="28">
        <v>41</v>
      </c>
      <c r="E44" s="28" t="s">
        <v>86</v>
      </c>
      <c r="F44" s="29">
        <v>2237</v>
      </c>
      <c r="G44" s="29">
        <f t="shared" ref="G44:G49" si="1">D44*F44</f>
        <v>91717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</row>
    <row r="45" spans="1:248" ht="12.75" customHeight="1" x14ac:dyDescent="0.25">
      <c r="A45" s="49"/>
      <c r="B45" s="30" t="s">
        <v>88</v>
      </c>
      <c r="C45" s="28"/>
      <c r="D45" s="28"/>
      <c r="E45" s="28"/>
      <c r="F45" s="29"/>
      <c r="G45" s="29" t="s">
        <v>81</v>
      </c>
    </row>
    <row r="46" spans="1:248" ht="12.75" customHeight="1" x14ac:dyDescent="0.25">
      <c r="A46" s="49"/>
      <c r="B46" s="27" t="s">
        <v>89</v>
      </c>
      <c r="C46" s="31" t="s">
        <v>15</v>
      </c>
      <c r="D46" s="32">
        <v>8</v>
      </c>
      <c r="E46" s="31" t="s">
        <v>70</v>
      </c>
      <c r="F46" s="29">
        <v>3774</v>
      </c>
      <c r="G46" s="29">
        <f t="shared" si="1"/>
        <v>30192</v>
      </c>
    </row>
    <row r="47" spans="1:248" ht="12.75" customHeight="1" x14ac:dyDescent="0.25">
      <c r="A47" s="49"/>
      <c r="B47" s="33" t="s">
        <v>90</v>
      </c>
      <c r="C47" s="31" t="s">
        <v>15</v>
      </c>
      <c r="D47" s="32">
        <v>4</v>
      </c>
      <c r="E47" s="31" t="s">
        <v>70</v>
      </c>
      <c r="F47" s="29">
        <v>7423.68</v>
      </c>
      <c r="G47" s="29">
        <f t="shared" si="1"/>
        <v>29694.720000000001</v>
      </c>
    </row>
    <row r="48" spans="1:248" ht="12.75" customHeight="1" x14ac:dyDescent="0.25">
      <c r="A48" s="49"/>
      <c r="B48" s="27" t="s">
        <v>91</v>
      </c>
      <c r="C48" s="28" t="s">
        <v>92</v>
      </c>
      <c r="D48" s="28">
        <v>110</v>
      </c>
      <c r="E48" s="28" t="s">
        <v>70</v>
      </c>
      <c r="F48" s="29">
        <v>177.6</v>
      </c>
      <c r="G48" s="29">
        <f t="shared" si="1"/>
        <v>19536</v>
      </c>
    </row>
    <row r="49" spans="1:7" ht="12.75" customHeight="1" x14ac:dyDescent="0.25">
      <c r="A49" s="49"/>
      <c r="B49" s="27" t="s">
        <v>93</v>
      </c>
      <c r="C49" s="31" t="s">
        <v>94</v>
      </c>
      <c r="D49" s="32">
        <v>2</v>
      </c>
      <c r="E49" s="31" t="s">
        <v>70</v>
      </c>
      <c r="F49" s="29">
        <v>12094.56</v>
      </c>
      <c r="G49" s="29">
        <f t="shared" si="1"/>
        <v>24189.119999999999</v>
      </c>
    </row>
    <row r="50" spans="1:7" ht="13.5" customHeight="1" x14ac:dyDescent="0.25">
      <c r="A50" s="53"/>
      <c r="B50" s="8" t="s">
        <v>33</v>
      </c>
      <c r="C50" s="9"/>
      <c r="D50" s="9"/>
      <c r="E50" s="9"/>
      <c r="F50" s="9"/>
      <c r="G50" s="19">
        <f>SUM(G42:G49)</f>
        <v>441178.83999999997</v>
      </c>
    </row>
    <row r="51" spans="1:7" ht="12" customHeight="1" x14ac:dyDescent="0.25">
      <c r="A51" s="36"/>
      <c r="B51" s="69"/>
      <c r="C51" s="70"/>
      <c r="D51" s="70"/>
      <c r="E51" s="77"/>
      <c r="F51" s="71"/>
      <c r="G51" s="71"/>
    </row>
    <row r="52" spans="1:7" ht="12" customHeight="1" x14ac:dyDescent="0.25">
      <c r="A52" s="53"/>
      <c r="B52" s="59" t="s">
        <v>34</v>
      </c>
      <c r="C52" s="60"/>
      <c r="D52" s="61"/>
      <c r="E52" s="61"/>
      <c r="F52" s="62"/>
      <c r="G52" s="62"/>
    </row>
    <row r="53" spans="1:7" ht="32.25" customHeight="1" x14ac:dyDescent="0.25">
      <c r="A53" s="53"/>
      <c r="B53" s="72" t="s">
        <v>35</v>
      </c>
      <c r="C53" s="73" t="s">
        <v>29</v>
      </c>
      <c r="D53" s="73" t="s">
        <v>30</v>
      </c>
      <c r="E53" s="72" t="s">
        <v>17</v>
      </c>
      <c r="F53" s="73" t="s">
        <v>18</v>
      </c>
      <c r="G53" s="72" t="s">
        <v>19</v>
      </c>
    </row>
    <row r="54" spans="1:7" ht="12.75" customHeight="1" x14ac:dyDescent="0.25">
      <c r="A54" s="49"/>
      <c r="B54" s="5" t="s">
        <v>95</v>
      </c>
      <c r="C54" s="11" t="s">
        <v>96</v>
      </c>
      <c r="D54" s="18">
        <v>2050</v>
      </c>
      <c r="E54" s="5" t="s">
        <v>70</v>
      </c>
      <c r="F54" s="18">
        <v>1060</v>
      </c>
      <c r="G54" s="18">
        <f>D54*F54</f>
        <v>2173000</v>
      </c>
    </row>
    <row r="55" spans="1:7" ht="13.5" customHeight="1" x14ac:dyDescent="0.25">
      <c r="A55" s="53"/>
      <c r="B55" s="78" t="s">
        <v>36</v>
      </c>
      <c r="C55" s="79"/>
      <c r="D55" s="79"/>
      <c r="E55" s="79"/>
      <c r="F55" s="80"/>
      <c r="G55" s="81">
        <f>SUM(G54)</f>
        <v>2173000</v>
      </c>
    </row>
    <row r="56" spans="1:7" ht="12" customHeight="1" x14ac:dyDescent="0.25">
      <c r="A56" s="36"/>
      <c r="B56" s="82"/>
      <c r="C56" s="82"/>
      <c r="D56" s="82"/>
      <c r="E56" s="82"/>
      <c r="F56" s="83"/>
      <c r="G56" s="83"/>
    </row>
    <row r="57" spans="1:7" ht="12" customHeight="1" x14ac:dyDescent="0.25">
      <c r="A57" s="41"/>
      <c r="B57" s="84" t="s">
        <v>37</v>
      </c>
      <c r="C57" s="85"/>
      <c r="D57" s="85"/>
      <c r="E57" s="85"/>
      <c r="F57" s="85"/>
      <c r="G57" s="86">
        <f>G28+G33+G38+G50+G55</f>
        <v>5774178.8399999999</v>
      </c>
    </row>
    <row r="58" spans="1:7" ht="12" customHeight="1" x14ac:dyDescent="0.25">
      <c r="A58" s="41"/>
      <c r="B58" s="87" t="s">
        <v>38</v>
      </c>
      <c r="C58" s="88"/>
      <c r="D58" s="88"/>
      <c r="E58" s="88"/>
      <c r="F58" s="88"/>
      <c r="G58" s="89">
        <f>G57*0.05</f>
        <v>288708.94199999998</v>
      </c>
    </row>
    <row r="59" spans="1:7" ht="12" customHeight="1" x14ac:dyDescent="0.25">
      <c r="A59" s="41"/>
      <c r="B59" s="90" t="s">
        <v>39</v>
      </c>
      <c r="C59" s="91"/>
      <c r="D59" s="91"/>
      <c r="E59" s="91"/>
      <c r="F59" s="91"/>
      <c r="G59" s="92">
        <f>G58+G57</f>
        <v>6062887.7819999997</v>
      </c>
    </row>
    <row r="60" spans="1:7" ht="12" customHeight="1" x14ac:dyDescent="0.25">
      <c r="A60" s="41"/>
      <c r="B60" s="87" t="s">
        <v>40</v>
      </c>
      <c r="C60" s="88"/>
      <c r="D60" s="88"/>
      <c r="E60" s="88"/>
      <c r="F60" s="88"/>
      <c r="G60" s="89">
        <f>G12</f>
        <v>14160000</v>
      </c>
    </row>
    <row r="61" spans="1:7" ht="12" customHeight="1" x14ac:dyDescent="0.25">
      <c r="A61" s="41"/>
      <c r="B61" s="93" t="s">
        <v>41</v>
      </c>
      <c r="C61" s="94"/>
      <c r="D61" s="94"/>
      <c r="E61" s="94"/>
      <c r="F61" s="94"/>
      <c r="G61" s="95">
        <f>G60-G59</f>
        <v>8097112.2180000003</v>
      </c>
    </row>
    <row r="62" spans="1:7" ht="12" customHeight="1" x14ac:dyDescent="0.25">
      <c r="A62" s="41"/>
      <c r="B62" s="96" t="s">
        <v>102</v>
      </c>
      <c r="C62" s="97"/>
      <c r="D62" s="97"/>
      <c r="E62" s="97"/>
      <c r="F62" s="97"/>
      <c r="G62" s="98"/>
    </row>
    <row r="63" spans="1:7" ht="12.75" customHeight="1" thickBot="1" x14ac:dyDescent="0.3">
      <c r="A63" s="41"/>
      <c r="B63" s="99"/>
      <c r="C63" s="97"/>
      <c r="D63" s="97"/>
      <c r="E63" s="97"/>
      <c r="F63" s="97"/>
      <c r="G63" s="98"/>
    </row>
    <row r="64" spans="1:7" ht="12" customHeight="1" x14ac:dyDescent="0.25">
      <c r="A64" s="41"/>
      <c r="B64" s="100" t="s">
        <v>103</v>
      </c>
      <c r="C64" s="101"/>
      <c r="D64" s="101"/>
      <c r="E64" s="101"/>
      <c r="F64" s="102"/>
      <c r="G64" s="98"/>
    </row>
    <row r="65" spans="1:7" ht="12" customHeight="1" x14ac:dyDescent="0.25">
      <c r="A65" s="41"/>
      <c r="B65" s="103" t="s">
        <v>42</v>
      </c>
      <c r="C65" s="104"/>
      <c r="D65" s="104"/>
      <c r="E65" s="104"/>
      <c r="F65" s="105"/>
      <c r="G65" s="98"/>
    </row>
    <row r="66" spans="1:7" ht="12" customHeight="1" x14ac:dyDescent="0.25">
      <c r="A66" s="41"/>
      <c r="B66" s="103" t="s">
        <v>43</v>
      </c>
      <c r="C66" s="104"/>
      <c r="D66" s="104"/>
      <c r="E66" s="104"/>
      <c r="F66" s="105"/>
      <c r="G66" s="98"/>
    </row>
    <row r="67" spans="1:7" ht="12" customHeight="1" x14ac:dyDescent="0.25">
      <c r="A67" s="41"/>
      <c r="B67" s="103" t="s">
        <v>44</v>
      </c>
      <c r="C67" s="104"/>
      <c r="D67" s="104"/>
      <c r="E67" s="104"/>
      <c r="F67" s="105"/>
      <c r="G67" s="98"/>
    </row>
    <row r="68" spans="1:7" ht="12" customHeight="1" x14ac:dyDescent="0.25">
      <c r="A68" s="41"/>
      <c r="B68" s="103" t="s">
        <v>45</v>
      </c>
      <c r="C68" s="104"/>
      <c r="D68" s="104"/>
      <c r="E68" s="104"/>
      <c r="F68" s="105"/>
      <c r="G68" s="98"/>
    </row>
    <row r="69" spans="1:7" ht="12" customHeight="1" x14ac:dyDescent="0.25">
      <c r="A69" s="41"/>
      <c r="B69" s="103" t="s">
        <v>46</v>
      </c>
      <c r="C69" s="104"/>
      <c r="D69" s="104"/>
      <c r="E69" s="104"/>
      <c r="F69" s="105"/>
      <c r="G69" s="98"/>
    </row>
    <row r="70" spans="1:7" ht="12.75" customHeight="1" thickBot="1" x14ac:dyDescent="0.3">
      <c r="A70" s="41"/>
      <c r="B70" s="106" t="s">
        <v>47</v>
      </c>
      <c r="C70" s="107"/>
      <c r="D70" s="107"/>
      <c r="E70" s="107"/>
      <c r="F70" s="108"/>
      <c r="G70" s="98"/>
    </row>
    <row r="71" spans="1:7" ht="12.75" customHeight="1" x14ac:dyDescent="0.25">
      <c r="A71" s="41"/>
      <c r="B71" s="99"/>
      <c r="C71" s="104"/>
      <c r="D71" s="104"/>
      <c r="E71" s="104"/>
      <c r="F71" s="104"/>
      <c r="G71" s="98"/>
    </row>
    <row r="72" spans="1:7" ht="15" customHeight="1" thickBot="1" x14ac:dyDescent="0.3">
      <c r="A72" s="41"/>
      <c r="B72" s="141" t="s">
        <v>48</v>
      </c>
      <c r="C72" s="142"/>
      <c r="D72" s="109"/>
      <c r="E72" s="110"/>
      <c r="F72" s="110"/>
      <c r="G72" s="98"/>
    </row>
    <row r="73" spans="1:7" ht="12" customHeight="1" x14ac:dyDescent="0.25">
      <c r="A73" s="41"/>
      <c r="B73" s="111" t="s">
        <v>35</v>
      </c>
      <c r="C73" s="112" t="s">
        <v>49</v>
      </c>
      <c r="D73" s="113" t="s">
        <v>50</v>
      </c>
      <c r="E73" s="110"/>
      <c r="F73" s="110"/>
      <c r="G73" s="98"/>
    </row>
    <row r="74" spans="1:7" ht="12" customHeight="1" x14ac:dyDescent="0.25">
      <c r="A74" s="41"/>
      <c r="B74" s="114" t="s">
        <v>51</v>
      </c>
      <c r="C74" s="115">
        <f>G28</f>
        <v>3000000</v>
      </c>
      <c r="D74" s="116">
        <f>(C74/C80)</f>
        <v>0.4948137105401566</v>
      </c>
      <c r="E74" s="110"/>
      <c r="F74" s="110"/>
      <c r="G74" s="98"/>
    </row>
    <row r="75" spans="1:7" ht="12" customHeight="1" x14ac:dyDescent="0.25">
      <c r="A75" s="41"/>
      <c r="B75" s="114" t="s">
        <v>52</v>
      </c>
      <c r="C75" s="117">
        <v>0</v>
      </c>
      <c r="D75" s="116">
        <v>0</v>
      </c>
      <c r="E75" s="110"/>
      <c r="F75" s="110"/>
      <c r="G75" s="98"/>
    </row>
    <row r="76" spans="1:7" ht="12" customHeight="1" x14ac:dyDescent="0.25">
      <c r="A76" s="41"/>
      <c r="B76" s="114" t="s">
        <v>53</v>
      </c>
      <c r="C76" s="115">
        <f>G38</f>
        <v>160000</v>
      </c>
      <c r="D76" s="116">
        <f>(C76/C80)</f>
        <v>2.6390064562141685E-2</v>
      </c>
      <c r="E76" s="110"/>
      <c r="F76" s="110"/>
      <c r="G76" s="98"/>
    </row>
    <row r="77" spans="1:7" ht="12" customHeight="1" x14ac:dyDescent="0.25">
      <c r="A77" s="41"/>
      <c r="B77" s="114" t="s">
        <v>28</v>
      </c>
      <c r="C77" s="115">
        <f>G50</f>
        <v>441178.83999999997</v>
      </c>
      <c r="D77" s="116">
        <f>(C77/C80)</f>
        <v>7.2767112944067347E-2</v>
      </c>
      <c r="E77" s="110"/>
      <c r="F77" s="110"/>
      <c r="G77" s="98"/>
    </row>
    <row r="78" spans="1:7" ht="12" customHeight="1" x14ac:dyDescent="0.25">
      <c r="A78" s="41"/>
      <c r="B78" s="114" t="s">
        <v>54</v>
      </c>
      <c r="C78" s="118">
        <f>G55</f>
        <v>2173000</v>
      </c>
      <c r="D78" s="116">
        <f>(C78/C80)</f>
        <v>0.35841006433458678</v>
      </c>
      <c r="E78" s="119"/>
      <c r="F78" s="119"/>
      <c r="G78" s="98"/>
    </row>
    <row r="79" spans="1:7" ht="12" customHeight="1" x14ac:dyDescent="0.25">
      <c r="A79" s="41"/>
      <c r="B79" s="114" t="s">
        <v>55</v>
      </c>
      <c r="C79" s="118">
        <f>G58</f>
        <v>288708.94199999998</v>
      </c>
      <c r="D79" s="116">
        <f>(C79/C80)</f>
        <v>4.7619047619047616E-2</v>
      </c>
      <c r="E79" s="119"/>
      <c r="F79" s="119"/>
      <c r="G79" s="98"/>
    </row>
    <row r="80" spans="1:7" ht="12.75" customHeight="1" thickBot="1" x14ac:dyDescent="0.3">
      <c r="A80" s="41"/>
      <c r="B80" s="120" t="s">
        <v>56</v>
      </c>
      <c r="C80" s="121">
        <f>SUM(C74:C79)</f>
        <v>6062887.7819999997</v>
      </c>
      <c r="D80" s="122">
        <f>SUM(D74:D79)</f>
        <v>1</v>
      </c>
      <c r="E80" s="119"/>
      <c r="F80" s="119"/>
      <c r="G80" s="98"/>
    </row>
    <row r="81" spans="1:7" ht="12" customHeight="1" x14ac:dyDescent="0.25">
      <c r="A81" s="41"/>
      <c r="B81" s="99"/>
      <c r="C81" s="97"/>
      <c r="D81" s="97"/>
      <c r="E81" s="97"/>
      <c r="F81" s="97"/>
      <c r="G81" s="98"/>
    </row>
    <row r="82" spans="1:7" ht="12.75" customHeight="1" x14ac:dyDescent="0.25">
      <c r="A82" s="41"/>
      <c r="B82" s="35"/>
      <c r="C82" s="97"/>
      <c r="D82" s="97"/>
      <c r="E82" s="97"/>
      <c r="F82" s="97"/>
      <c r="G82" s="98"/>
    </row>
    <row r="83" spans="1:7" ht="12" customHeight="1" thickBot="1" x14ac:dyDescent="0.3">
      <c r="A83" s="123"/>
      <c r="B83" s="138" t="s">
        <v>97</v>
      </c>
      <c r="C83" s="139"/>
      <c r="D83" s="139"/>
      <c r="E83" s="140"/>
      <c r="F83" s="124"/>
      <c r="G83" s="98"/>
    </row>
    <row r="84" spans="1:7" ht="12" customHeight="1" x14ac:dyDescent="0.25">
      <c r="A84" s="41"/>
      <c r="B84" s="125" t="s">
        <v>98</v>
      </c>
      <c r="C84" s="126">
        <v>20000</v>
      </c>
      <c r="D84" s="126">
        <v>24000</v>
      </c>
      <c r="E84" s="126">
        <v>28000</v>
      </c>
      <c r="F84" s="127"/>
      <c r="G84" s="128"/>
    </row>
    <row r="85" spans="1:7" ht="12.75" customHeight="1" thickBot="1" x14ac:dyDescent="0.3">
      <c r="A85" s="41"/>
      <c r="B85" s="120" t="s">
        <v>99</v>
      </c>
      <c r="C85" s="121">
        <f>(G59/C84)</f>
        <v>303.14438909999996</v>
      </c>
      <c r="D85" s="121">
        <f>(G59/D84)</f>
        <v>252.62032424999998</v>
      </c>
      <c r="E85" s="129">
        <f>(G59/E84)</f>
        <v>216.53170649999998</v>
      </c>
      <c r="F85" s="127"/>
      <c r="G85" s="128"/>
    </row>
    <row r="86" spans="1:7" ht="15.6" customHeight="1" x14ac:dyDescent="0.25">
      <c r="A86" s="41"/>
      <c r="B86" s="96" t="s">
        <v>57</v>
      </c>
      <c r="C86" s="104"/>
      <c r="D86" s="104"/>
      <c r="E86" s="104"/>
      <c r="F86" s="104"/>
      <c r="G86" s="104"/>
    </row>
  </sheetData>
  <mergeCells count="9">
    <mergeCell ref="E9:F9"/>
    <mergeCell ref="E14:F14"/>
    <mergeCell ref="E15:F15"/>
    <mergeCell ref="B17:G17"/>
    <mergeCell ref="B83:E83"/>
    <mergeCell ref="B72:C72"/>
    <mergeCell ref="E13:F13"/>
    <mergeCell ref="E11:F11"/>
    <mergeCell ref="E10:F10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TUNA RIEGO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2023-03-28T13:52:52Z</dcterms:modified>
</cp:coreProperties>
</file>