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uva de mes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6" i="1" l="1"/>
  <c r="E64" i="1"/>
  <c r="F64" i="1" s="1"/>
  <c r="F65" i="1" s="1"/>
  <c r="B89" i="1" s="1"/>
  <c r="E59" i="1"/>
  <c r="F59" i="1" s="1"/>
  <c r="F58" i="1"/>
  <c r="E58" i="1"/>
  <c r="E57" i="1"/>
  <c r="F57" i="1" s="1"/>
  <c r="F55" i="1"/>
  <c r="E55" i="1"/>
  <c r="E54" i="1"/>
  <c r="F54" i="1" s="1"/>
  <c r="F53" i="1"/>
  <c r="E53" i="1"/>
  <c r="E52" i="1"/>
  <c r="F52" i="1" s="1"/>
  <c r="F50" i="1"/>
  <c r="E50" i="1"/>
  <c r="E49" i="1"/>
  <c r="F49" i="1" s="1"/>
  <c r="E48" i="1"/>
  <c r="F48" i="1" s="1"/>
  <c r="E47" i="1"/>
  <c r="F47" i="1" s="1"/>
  <c r="E46" i="1"/>
  <c r="F46" i="1" s="1"/>
  <c r="E40" i="1"/>
  <c r="F40" i="1" s="1"/>
  <c r="F41" i="1" s="1"/>
  <c r="B87" i="1" s="1"/>
  <c r="E39" i="1"/>
  <c r="E29" i="1"/>
  <c r="F29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0" i="1" s="1"/>
  <c r="F60" i="1" l="1"/>
  <c r="B88" i="1" s="1"/>
  <c r="F30" i="1"/>
  <c r="F67" i="1" l="1"/>
  <c r="B85" i="1"/>
  <c r="F68" i="1" l="1"/>
  <c r="B90" i="1" s="1"/>
  <c r="F69" i="1"/>
  <c r="D96" i="1" l="1"/>
  <c r="C96" i="1"/>
  <c r="B96" i="1"/>
  <c r="F71" i="1"/>
  <c r="B91" i="1"/>
  <c r="C89" i="1" l="1"/>
  <c r="C87" i="1"/>
  <c r="C88" i="1"/>
  <c r="C85" i="1"/>
  <c r="C91" i="1" s="1"/>
  <c r="C90" i="1"/>
</calcChain>
</file>

<file path=xl/sharedStrings.xml><?xml version="1.0" encoding="utf-8"?>
<sst xmlns="http://schemas.openxmlformats.org/spreadsheetml/2006/main" count="169" uniqueCount="124">
  <si>
    <t>RUBRO O CULTIVO</t>
  </si>
  <si>
    <t>UVA DE MESA</t>
  </si>
  <si>
    <t xml:space="preserve">RENDIMIENTO (Kg/ha) </t>
  </si>
  <si>
    <t>VARIEDAD</t>
  </si>
  <si>
    <t>FLAME SEEDLESS( Pasas)</t>
  </si>
  <si>
    <t>Fecha Estimada precio venta</t>
  </si>
  <si>
    <t>ENE-FEB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</si>
  <si>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</si>
  <si>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</si>
  <si>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</si>
  <si>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</si>
  <si>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</si>
  <si>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</si>
  <si>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</si>
  <si>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</si>
  <si>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</si>
  <si>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EXPORTACIÓN</t>
  </si>
  <si>
    <t>COMUNA/LOCALIDAD</t>
  </si>
  <si>
    <t>PAIHUANO-VICUÑA</t>
  </si>
  <si>
    <t>FECHA DE COSECHA</t>
  </si>
  <si>
    <t>ENE- MAR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</si>
  <si>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</si>
  <si>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</si>
  <si>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</si>
  <si>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</si>
  <si>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</si>
  <si>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</si>
  <si>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</si>
  <si>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</si>
  <si>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</si>
  <si>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</si>
  <si>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</si>
  <si>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PODA</t>
  </si>
  <si>
    <t>JH</t>
  </si>
  <si>
    <t>JUN-SEPT</t>
  </si>
  <si>
    <t>MANTENCION ESTRUCTURA PARRON</t>
  </si>
  <si>
    <t>DESHOJE</t>
  </si>
  <si>
    <t>DESBROTE, RALEO Y REG. DE CARGA</t>
  </si>
  <si>
    <t>SEPT-DIC</t>
  </si>
  <si>
    <t xml:space="preserve">ARREGLO RACIMO </t>
  </si>
  <si>
    <t>SEPT-ENE</t>
  </si>
  <si>
    <t>DESUVILLADO</t>
  </si>
  <si>
    <t>DIC-MAR</t>
  </si>
  <si>
    <t>APLICAION HORMANA Y FOLIARES</t>
  </si>
  <si>
    <t>COSECHA</t>
  </si>
  <si>
    <t>TRANSPORTE A PACKING</t>
  </si>
  <si>
    <t>Subtotal Jornadas Hombre</t>
  </si>
  <si>
    <t>JORNADAS ANIMAL</t>
  </si>
  <si>
    <t>Subtotal Jornadas Animal</t>
  </si>
  <si>
    <t>MAQUINARIA</t>
  </si>
  <si>
    <t>Aplicaciones de pesticidas jm</t>
  </si>
  <si>
    <t>JM</t>
  </si>
  <si>
    <t xml:space="preserve">Acarreo de cosecha </t>
  </si>
  <si>
    <t>ENERO</t>
  </si>
  <si>
    <t>Subtotal Costo Maquinaria</t>
  </si>
  <si>
    <t>INSUMOS</t>
  </si>
  <si>
    <t>UNIDAD (Kg/l/u</t>
  </si>
  <si>
    <t>CANTIDAD (kg/I/u)</t>
  </si>
  <si>
    <t>SUBTOTAL ($)</t>
  </si>
  <si>
    <t>FERTILIZANTES</t>
  </si>
  <si>
    <t>UREA</t>
  </si>
  <si>
    <t xml:space="preserve">U </t>
  </si>
  <si>
    <t>NITRATO DE POTASIO</t>
  </si>
  <si>
    <t>OCT-DIC</t>
  </si>
  <si>
    <t>SULFATO DE POTASIO</t>
  </si>
  <si>
    <t>Kg</t>
  </si>
  <si>
    <t>NOV-FEB</t>
  </si>
  <si>
    <t>Kelpak</t>
  </si>
  <si>
    <t>L</t>
  </si>
  <si>
    <t>SEPT-OCT</t>
  </si>
  <si>
    <t>FOSFIMAX 40 20</t>
  </si>
  <si>
    <t>SEPT-NOV</t>
  </si>
  <si>
    <t>FUNGICIDAS</t>
  </si>
  <si>
    <t>AZUFRE MOJABLE</t>
  </si>
  <si>
    <t>MICLOBUTANIL 24 EC</t>
  </si>
  <si>
    <t>OCT-NOV</t>
  </si>
  <si>
    <t>CAPTAN 80</t>
  </si>
  <si>
    <t>DICIEMBRE</t>
  </si>
  <si>
    <t>PODEXAL</t>
  </si>
  <si>
    <t>MAY-JUN</t>
  </si>
  <si>
    <t>HERBICIDAS</t>
  </si>
  <si>
    <t>ROUNDUP</t>
  </si>
  <si>
    <t>AGO-OCT</t>
  </si>
  <si>
    <t>H1 2000 175 EC</t>
  </si>
  <si>
    <t>AGO-SEPT</t>
  </si>
  <si>
    <t>ACEITE SUNSPRAY</t>
  </si>
  <si>
    <t>JUN-JUL</t>
  </si>
  <si>
    <t>Subtotal Insumos</t>
  </si>
  <si>
    <t xml:space="preserve">   OTROS</t>
  </si>
  <si>
    <t>ITEM</t>
  </si>
  <si>
    <t>Unidad (Kg/l/u</t>
  </si>
  <si>
    <t>Cantidad (kg/I/u)</t>
  </si>
  <si>
    <t>GASTOS EMBALAJE (EXPORT.)</t>
  </si>
  <si>
    <t>CAJA 8,2 Kg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</si>
  <si>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</si>
  <si>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</si>
  <si>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</si>
  <si>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</si>
  <si>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</si>
  <si>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</si>
  <si>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</si>
  <si>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</si>
  <si>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</si>
  <si>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</si>
  <si>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</si>
  <si>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</si>
  <si>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</si>
  <si>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</si>
  <si>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Se consideran como pasas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</si>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</sst>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3" fillId="4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64" fontId="1" fillId="0" borderId="1" xfId="2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1" fillId="0" borderId="0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164" fontId="7" fillId="2" borderId="1" xfId="2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3" fontId="3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6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7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7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6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  <xf numFmtId="3" fontId="2" fillId="3" borderId="0" xfId="0" applyNumberFormat="1" applyFon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0</xdr:rowOff>
    </xdr:from>
    <xdr:to>
      <xdr:col>12</xdr:col>
      <xdr:colOff>428625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5C7CE1-ABCD-DB49-0AAE-8777AF49E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93154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6"/>
  <sheetViews>
    <sheetView tabSelected="1" workbookViewId="0">
      <selection sqref="A1:I1048576"/>
    </sheetView>
  </sheetViews>
  <sheetFormatPr baseColWidth="10" defaultRowHeight="15" x14ac:dyDescent="0.25"/>
  <cols>
    <col min="1" max="1" width="29.140625" customWidth="1"/>
    <col min="3" max="3" width="14.5703125" bestFit="1" customWidth="1"/>
    <col min="5" max="5" width="24.42578125" bestFit="1" customWidth="1"/>
    <col min="6" max="6" width="13.1406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10000</v>
      </c>
    </row>
    <row r="10" spans="1:6" x14ac:dyDescent="0.25">
      <c r="A10" s="4" t="s">
        <v>3</v>
      </c>
      <c r="B10" s="5" t="s">
        <v>4</v>
      </c>
      <c r="C10" s="5"/>
      <c r="D10" s="6"/>
      <c r="E10" s="7" t="s">
        <v>5</v>
      </c>
      <c r="F10" s="8" t="s">
        <v>6</v>
      </c>
    </row>
    <row r="11" spans="1:6" x14ac:dyDescent="0.25">
      <c r="A11" s="4" t="s">
        <v>7</v>
      </c>
      <c r="B11" s="5" t="s">
        <v>8</v>
      </c>
      <c r="C11" s="5"/>
      <c r="D11" s="6"/>
      <c r="E11" s="9" t="s">
        <v>9</v>
      </c>
      <c r="F11" s="10">
        <v>2000</v>
      </c>
    </row>
    <row r="12" spans="1:6" x14ac:dyDescent="0.25">
      <c r="A12" s="4" t="s">
        <v>10</v>
      </c>
      <c r="B12" s="5" t="s">
        <v>11</v>
      </c>
      <c r="C12" s="5"/>
      <c r="D12" s="6"/>
      <c r="E12" s="9" t="s">
        <v>12</v>
      </c>
      <c r="F12" s="10">
        <f>SUM(F9*F11)</f>
        <v>20000000</v>
      </c>
    </row>
    <row r="13" spans="1:6" x14ac:dyDescent="0.25">
      <c r="A13" s="4" t="s">
        <v>13</v>
      </c>
      <c r="B13" s="11" t="s">
        <v>14</v>
      </c>
      <c r="C13" s="11"/>
      <c r="D13" s="6"/>
      <c r="E13" s="9" t="s">
        <v>15</v>
      </c>
      <c r="F13" s="10" t="s">
        <v>16</v>
      </c>
    </row>
    <row r="14" spans="1:6" x14ac:dyDescent="0.25">
      <c r="A14" s="12" t="s">
        <v>17</v>
      </c>
      <c r="B14" s="13" t="s">
        <v>18</v>
      </c>
      <c r="C14" s="13"/>
      <c r="D14" s="6"/>
      <c r="E14" s="9" t="s">
        <v>19</v>
      </c>
      <c r="F14" s="10" t="s">
        <v>20</v>
      </c>
    </row>
    <row r="15" spans="1:6" x14ac:dyDescent="0.25">
      <c r="A15" s="12" t="s">
        <v>21</v>
      </c>
      <c r="B15" s="14">
        <v>44896</v>
      </c>
      <c r="C15" s="15"/>
      <c r="E15" s="9" t="s">
        <v>22</v>
      </c>
      <c r="F15" s="10" t="s">
        <v>23</v>
      </c>
    </row>
    <row r="16" spans="1:6" x14ac:dyDescent="0.25">
      <c r="A16" s="16"/>
      <c r="B16" s="6"/>
      <c r="C16" s="6"/>
      <c r="D16" s="6"/>
      <c r="E16" s="17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6"/>
      <c r="C18" s="16"/>
      <c r="D18" s="16"/>
      <c r="E18" s="20"/>
      <c r="F18" s="20"/>
    </row>
    <row r="19" spans="1:6" x14ac:dyDescent="0.25">
      <c r="A19" s="21" t="s">
        <v>25</v>
      </c>
      <c r="B19" s="6"/>
      <c r="C19" s="6"/>
      <c r="D19" s="6"/>
      <c r="E19" s="17"/>
      <c r="F19" s="17"/>
    </row>
    <row r="20" spans="1:6" x14ac:dyDescent="0.25">
      <c r="A20" s="22" t="s">
        <v>26</v>
      </c>
      <c r="B20" s="22" t="s">
        <v>27</v>
      </c>
      <c r="C20" s="22" t="s">
        <v>28</v>
      </c>
      <c r="D20" s="22" t="s">
        <v>29</v>
      </c>
      <c r="E20" s="23" t="s">
        <v>30</v>
      </c>
      <c r="F20" s="24" t="s">
        <v>31</v>
      </c>
    </row>
    <row r="21" spans="1:6" x14ac:dyDescent="0.25">
      <c r="A21" s="7" t="s">
        <v>32</v>
      </c>
      <c r="B21" s="25" t="s">
        <v>33</v>
      </c>
      <c r="C21" s="26">
        <v>19.04</v>
      </c>
      <c r="D21" s="25" t="s">
        <v>34</v>
      </c>
      <c r="E21" s="27">
        <f>VLOOKUP(A21,[1]PRECIO!A2:C221,3,0)</f>
        <v>30000</v>
      </c>
      <c r="F21" s="27">
        <f>E21*C21</f>
        <v>571200</v>
      </c>
    </row>
    <row r="22" spans="1:6" x14ac:dyDescent="0.25">
      <c r="A22" s="7" t="s">
        <v>35</v>
      </c>
      <c r="B22" s="25" t="s">
        <v>33</v>
      </c>
      <c r="C22" s="26">
        <v>2</v>
      </c>
      <c r="D22" s="25" t="s">
        <v>34</v>
      </c>
      <c r="E22" s="27">
        <f>VLOOKUP(A22,[1]PRECIO!A3:C222,3,0)</f>
        <v>30000</v>
      </c>
      <c r="F22" s="27">
        <f t="shared" ref="F22:F29" si="0">E22*C22</f>
        <v>60000</v>
      </c>
    </row>
    <row r="23" spans="1:6" x14ac:dyDescent="0.25">
      <c r="A23" s="7" t="s">
        <v>36</v>
      </c>
      <c r="B23" s="25" t="s">
        <v>33</v>
      </c>
      <c r="C23" s="26">
        <v>7.9333333333333336</v>
      </c>
      <c r="D23" s="25" t="s">
        <v>34</v>
      </c>
      <c r="E23" s="27">
        <f>VLOOKUP(A23,[1]PRECIO!A4:C223,3,0)</f>
        <v>30000</v>
      </c>
      <c r="F23" s="27">
        <f t="shared" si="0"/>
        <v>238000</v>
      </c>
    </row>
    <row r="24" spans="1:6" x14ac:dyDescent="0.25">
      <c r="A24" s="7" t="s">
        <v>37</v>
      </c>
      <c r="B24" s="25" t="s">
        <v>33</v>
      </c>
      <c r="C24" s="26">
        <v>12.693333333333333</v>
      </c>
      <c r="D24" s="25" t="s">
        <v>38</v>
      </c>
      <c r="E24" s="27">
        <f>VLOOKUP(A24,[1]PRECIO!A5:C224,3,0)</f>
        <v>30000</v>
      </c>
      <c r="F24" s="27">
        <f t="shared" si="0"/>
        <v>380800</v>
      </c>
    </row>
    <row r="25" spans="1:6" x14ac:dyDescent="0.25">
      <c r="A25" s="7" t="s">
        <v>39</v>
      </c>
      <c r="B25" s="25" t="s">
        <v>33</v>
      </c>
      <c r="C25" s="26">
        <v>11.106666666666667</v>
      </c>
      <c r="D25" s="25" t="s">
        <v>40</v>
      </c>
      <c r="E25" s="27">
        <f>VLOOKUP(A25,[1]PRECIO!A6:C225,3,0)</f>
        <v>30000</v>
      </c>
      <c r="F25" s="27">
        <f t="shared" si="0"/>
        <v>333200</v>
      </c>
    </row>
    <row r="26" spans="1:6" x14ac:dyDescent="0.25">
      <c r="A26" s="7" t="s">
        <v>41</v>
      </c>
      <c r="B26" s="25" t="s">
        <v>33</v>
      </c>
      <c r="C26" s="26">
        <v>9.52</v>
      </c>
      <c r="D26" s="25" t="s">
        <v>42</v>
      </c>
      <c r="E26" s="27">
        <f>VLOOKUP(A26,[1]PRECIO!A7:C226,3,0)</f>
        <v>30000</v>
      </c>
      <c r="F26" s="27">
        <f t="shared" si="0"/>
        <v>285600</v>
      </c>
    </row>
    <row r="27" spans="1:6" x14ac:dyDescent="0.25">
      <c r="A27" s="7" t="s">
        <v>43</v>
      </c>
      <c r="B27" s="25" t="s">
        <v>33</v>
      </c>
      <c r="C27" s="26">
        <v>6.666666666666667</v>
      </c>
      <c r="D27" s="25" t="s">
        <v>42</v>
      </c>
      <c r="E27" s="27">
        <f>VLOOKUP(A27,[1]PRECIO!A8:C227,3,0)</f>
        <v>30000</v>
      </c>
      <c r="F27" s="27">
        <f t="shared" si="0"/>
        <v>200000</v>
      </c>
    </row>
    <row r="28" spans="1:6" x14ac:dyDescent="0.25">
      <c r="A28" s="7" t="s">
        <v>44</v>
      </c>
      <c r="B28" s="25" t="s">
        <v>33</v>
      </c>
      <c r="C28" s="26">
        <v>37.5</v>
      </c>
      <c r="D28" s="25" t="s">
        <v>42</v>
      </c>
      <c r="E28" s="27">
        <f>VLOOKUP(A28,[1]PRECIO!A9:C228,3,0)</f>
        <v>30000</v>
      </c>
      <c r="F28" s="27">
        <f t="shared" si="0"/>
        <v>1125000</v>
      </c>
    </row>
    <row r="29" spans="1:6" x14ac:dyDescent="0.25">
      <c r="A29" s="7" t="s">
        <v>45</v>
      </c>
      <c r="B29" s="25" t="s">
        <v>33</v>
      </c>
      <c r="C29" s="26">
        <v>2.484</v>
      </c>
      <c r="D29" s="25" t="s">
        <v>42</v>
      </c>
      <c r="E29" s="27">
        <f>VLOOKUP(A29,[1]PRECIO!A10:C229,3,0)</f>
        <v>30000</v>
      </c>
      <c r="F29" s="27">
        <f t="shared" si="0"/>
        <v>74520</v>
      </c>
    </row>
    <row r="30" spans="1:6" x14ac:dyDescent="0.25">
      <c r="A30" s="28" t="s">
        <v>46</v>
      </c>
      <c r="B30" s="29"/>
      <c r="C30" s="29"/>
      <c r="D30" s="29"/>
      <c r="E30" s="30"/>
      <c r="F30" s="31">
        <f>SUM(F21:F29)</f>
        <v>3268320</v>
      </c>
    </row>
    <row r="31" spans="1:6" x14ac:dyDescent="0.25">
      <c r="A31" s="32"/>
      <c r="B31" s="6"/>
      <c r="C31" s="6"/>
      <c r="D31" s="6"/>
      <c r="E31" s="17"/>
      <c r="F31" s="33"/>
    </row>
    <row r="32" spans="1:6" x14ac:dyDescent="0.25">
      <c r="A32" s="21" t="s">
        <v>47</v>
      </c>
      <c r="B32" s="6"/>
      <c r="C32" s="6"/>
      <c r="D32" s="6"/>
      <c r="E32" s="17"/>
      <c r="F32" s="17"/>
    </row>
    <row r="33" spans="1:6" x14ac:dyDescent="0.25">
      <c r="A33" s="22" t="s">
        <v>26</v>
      </c>
      <c r="B33" s="22" t="s">
        <v>27</v>
      </c>
      <c r="C33" s="22" t="s">
        <v>28</v>
      </c>
      <c r="D33" s="22" t="s">
        <v>29</v>
      </c>
      <c r="E33" s="23" t="s">
        <v>30</v>
      </c>
      <c r="F33" s="24" t="s">
        <v>31</v>
      </c>
    </row>
    <row r="34" spans="1:6" x14ac:dyDescent="0.25">
      <c r="A34" s="34"/>
      <c r="B34" s="35"/>
      <c r="C34" s="35"/>
      <c r="D34" s="35"/>
      <c r="E34" s="27"/>
      <c r="F34" s="27">
        <v>0</v>
      </c>
    </row>
    <row r="35" spans="1:6" x14ac:dyDescent="0.25">
      <c r="A35" s="28" t="s">
        <v>48</v>
      </c>
      <c r="B35" s="29"/>
      <c r="C35" s="29"/>
      <c r="D35" s="29"/>
      <c r="E35" s="30"/>
      <c r="F35" s="36">
        <v>0</v>
      </c>
    </row>
    <row r="36" spans="1:6" x14ac:dyDescent="0.25">
      <c r="B36" s="6"/>
      <c r="C36" s="6"/>
      <c r="D36" s="6"/>
      <c r="E36" s="17"/>
      <c r="F36" s="17"/>
    </row>
    <row r="37" spans="1:6" x14ac:dyDescent="0.25">
      <c r="A37" s="21" t="s">
        <v>49</v>
      </c>
      <c r="B37" s="6"/>
      <c r="C37" s="6"/>
      <c r="D37" s="6"/>
      <c r="E37" s="17"/>
      <c r="F37" s="17"/>
    </row>
    <row r="38" spans="1:6" x14ac:dyDescent="0.25">
      <c r="A38" s="22" t="s">
        <v>26</v>
      </c>
      <c r="B38" s="22" t="s">
        <v>27</v>
      </c>
      <c r="C38" s="22" t="s">
        <v>28</v>
      </c>
      <c r="D38" s="22" t="s">
        <v>29</v>
      </c>
      <c r="E38" s="23" t="s">
        <v>30</v>
      </c>
      <c r="F38" s="24" t="s">
        <v>31</v>
      </c>
    </row>
    <row r="39" spans="1:6" x14ac:dyDescent="0.25">
      <c r="A39" s="37" t="s">
        <v>50</v>
      </c>
      <c r="B39" s="38" t="s">
        <v>51</v>
      </c>
      <c r="C39" s="39">
        <v>0.51</v>
      </c>
      <c r="D39" s="40" t="s">
        <v>40</v>
      </c>
      <c r="E39" s="41">
        <f>VLOOKUP(A39,[1]PRECIO!A20:C239,3,0)</f>
        <v>200000</v>
      </c>
      <c r="F39" s="41">
        <v>102000</v>
      </c>
    </row>
    <row r="40" spans="1:6" x14ac:dyDescent="0.25">
      <c r="A40" s="37" t="s">
        <v>52</v>
      </c>
      <c r="B40" s="38" t="s">
        <v>51</v>
      </c>
      <c r="C40" s="39">
        <v>0.5625</v>
      </c>
      <c r="D40" s="38" t="s">
        <v>53</v>
      </c>
      <c r="E40" s="41">
        <f>VLOOKUP(A40,[1]PRECIO!A2:C240,3,0)</f>
        <v>200000</v>
      </c>
      <c r="F40" s="41">
        <f>C40*E40</f>
        <v>112500</v>
      </c>
    </row>
    <row r="41" spans="1:6" x14ac:dyDescent="0.25">
      <c r="A41" s="28" t="s">
        <v>54</v>
      </c>
      <c r="B41" s="29"/>
      <c r="C41" s="29"/>
      <c r="D41" s="29"/>
      <c r="E41" s="30"/>
      <c r="F41" s="31">
        <f>SUM(F39:F40)</f>
        <v>214500</v>
      </c>
    </row>
    <row r="42" spans="1:6" x14ac:dyDescent="0.25">
      <c r="E42" s="42"/>
      <c r="F42" s="42"/>
    </row>
    <row r="43" spans="1:6" x14ac:dyDescent="0.25">
      <c r="A43" s="21" t="s">
        <v>55</v>
      </c>
      <c r="E43" s="42"/>
      <c r="F43" s="42"/>
    </row>
    <row r="44" spans="1:6" x14ac:dyDescent="0.25">
      <c r="A44" s="22" t="s">
        <v>55</v>
      </c>
      <c r="B44" s="43" t="s">
        <v>56</v>
      </c>
      <c r="C44" s="43" t="s">
        <v>57</v>
      </c>
      <c r="D44" s="22" t="s">
        <v>29</v>
      </c>
      <c r="E44" s="24" t="s">
        <v>30</v>
      </c>
      <c r="F44" s="24" t="s">
        <v>58</v>
      </c>
    </row>
    <row r="45" spans="1:6" x14ac:dyDescent="0.25">
      <c r="A45" s="44" t="s">
        <v>59</v>
      </c>
      <c r="B45" s="38"/>
      <c r="C45" s="38"/>
      <c r="D45" s="38"/>
      <c r="E45" s="41"/>
      <c r="F45" s="41"/>
    </row>
    <row r="46" spans="1:6" x14ac:dyDescent="0.25">
      <c r="A46" s="37" t="s">
        <v>60</v>
      </c>
      <c r="B46" s="38" t="s">
        <v>61</v>
      </c>
      <c r="C46" s="38">
        <v>10</v>
      </c>
      <c r="D46" s="38" t="s">
        <v>38</v>
      </c>
      <c r="E46" s="41">
        <f>VLOOKUP(A46,[1]PRECIO!A27:C246,3,0)</f>
        <v>32700</v>
      </c>
      <c r="F46" s="41">
        <f>E46*C46</f>
        <v>327000</v>
      </c>
    </row>
    <row r="47" spans="1:6" x14ac:dyDescent="0.25">
      <c r="A47" s="37" t="s">
        <v>62</v>
      </c>
      <c r="B47" s="38" t="s">
        <v>61</v>
      </c>
      <c r="C47" s="38">
        <v>6</v>
      </c>
      <c r="D47" s="38" t="s">
        <v>63</v>
      </c>
      <c r="E47" s="41">
        <f>VLOOKUP(A47,[1]PRECIO!A28:C247,3,0)</f>
        <v>50800</v>
      </c>
      <c r="F47" s="41">
        <f>E47*C47</f>
        <v>304800</v>
      </c>
    </row>
    <row r="48" spans="1:6" x14ac:dyDescent="0.25">
      <c r="A48" s="37" t="s">
        <v>64</v>
      </c>
      <c r="B48" s="38" t="s">
        <v>65</v>
      </c>
      <c r="C48" s="38">
        <v>75</v>
      </c>
      <c r="D48" s="38" t="s">
        <v>66</v>
      </c>
      <c r="E48" s="41">
        <f>VLOOKUP(A48,[1]PRECIO!A29:C248,3,0)</f>
        <v>1593</v>
      </c>
      <c r="F48" s="41">
        <f>E48*C48</f>
        <v>119475</v>
      </c>
    </row>
    <row r="49" spans="1:6" x14ac:dyDescent="0.25">
      <c r="A49" s="37" t="s">
        <v>67</v>
      </c>
      <c r="B49" s="38" t="s">
        <v>68</v>
      </c>
      <c r="C49" s="38">
        <v>8</v>
      </c>
      <c r="D49" s="38" t="s">
        <v>69</v>
      </c>
      <c r="E49" s="41">
        <f>VLOOKUP(A49,[1]PRECIO!A30:C249,3,0)</f>
        <v>20470</v>
      </c>
      <c r="F49" s="41">
        <f>E49*C49</f>
        <v>163760</v>
      </c>
    </row>
    <row r="50" spans="1:6" x14ac:dyDescent="0.25">
      <c r="A50" s="37" t="s">
        <v>70</v>
      </c>
      <c r="B50" s="38" t="s">
        <v>68</v>
      </c>
      <c r="C50" s="38">
        <v>4</v>
      </c>
      <c r="D50" s="38" t="s">
        <v>71</v>
      </c>
      <c r="E50" s="41">
        <f>VLOOKUP(A50,[1]PRECIO!A31:C250,3,0)</f>
        <v>15940</v>
      </c>
      <c r="F50" s="41">
        <f>E50*C50</f>
        <v>63760</v>
      </c>
    </row>
    <row r="51" spans="1:6" x14ac:dyDescent="0.25">
      <c r="A51" s="44" t="s">
        <v>72</v>
      </c>
      <c r="B51" s="38"/>
      <c r="C51" s="38"/>
      <c r="D51" s="38"/>
      <c r="E51" s="41"/>
      <c r="F51" s="41"/>
    </row>
    <row r="52" spans="1:6" x14ac:dyDescent="0.25">
      <c r="A52" s="37" t="s">
        <v>73</v>
      </c>
      <c r="B52" s="38" t="s">
        <v>65</v>
      </c>
      <c r="C52" s="38">
        <v>42</v>
      </c>
      <c r="D52" s="38" t="s">
        <v>40</v>
      </c>
      <c r="E52" s="41">
        <f>VLOOKUP(A52,[1]PRECIO!A33:C252,3,0)</f>
        <v>7962</v>
      </c>
      <c r="F52" s="41">
        <f>E52*C52</f>
        <v>334404</v>
      </c>
    </row>
    <row r="53" spans="1:6" x14ac:dyDescent="0.25">
      <c r="A53" s="37" t="s">
        <v>74</v>
      </c>
      <c r="B53" s="38" t="s">
        <v>68</v>
      </c>
      <c r="C53" s="38">
        <v>2</v>
      </c>
      <c r="D53" s="38" t="s">
        <v>75</v>
      </c>
      <c r="E53" s="41">
        <f>VLOOKUP(A53,[1]PRECIO!A34:C253,3,0)</f>
        <v>49471</v>
      </c>
      <c r="F53" s="41">
        <f>E53*C53</f>
        <v>98942</v>
      </c>
    </row>
    <row r="54" spans="1:6" x14ac:dyDescent="0.25">
      <c r="A54" s="37" t="s">
        <v>76</v>
      </c>
      <c r="B54" s="38" t="s">
        <v>65</v>
      </c>
      <c r="C54" s="38">
        <v>3</v>
      </c>
      <c r="D54" s="38" t="s">
        <v>77</v>
      </c>
      <c r="E54" s="41">
        <f>VLOOKUP(A54,[1]PRECIO!A35:C254,3,0)</f>
        <v>48350</v>
      </c>
      <c r="F54" s="41">
        <f>E54*C54</f>
        <v>145050</v>
      </c>
    </row>
    <row r="55" spans="1:6" x14ac:dyDescent="0.25">
      <c r="A55" s="37" t="s">
        <v>78</v>
      </c>
      <c r="B55" s="38" t="s">
        <v>68</v>
      </c>
      <c r="C55" s="38">
        <v>5</v>
      </c>
      <c r="D55" s="38" t="s">
        <v>79</v>
      </c>
      <c r="E55" s="41">
        <f>VLOOKUP(A55,[1]PRECIO!A36:C255,3,0)</f>
        <v>4061</v>
      </c>
      <c r="F55" s="41">
        <f>E55*C55</f>
        <v>20305</v>
      </c>
    </row>
    <row r="56" spans="1:6" x14ac:dyDescent="0.25">
      <c r="A56" s="44" t="s">
        <v>80</v>
      </c>
      <c r="B56" s="38"/>
      <c r="C56" s="38"/>
      <c r="D56" s="38"/>
      <c r="E56" s="41"/>
      <c r="F56" s="41"/>
    </row>
    <row r="57" spans="1:6" x14ac:dyDescent="0.25">
      <c r="A57" s="37" t="s">
        <v>81</v>
      </c>
      <c r="B57" s="38" t="s">
        <v>68</v>
      </c>
      <c r="C57" s="38">
        <v>5</v>
      </c>
      <c r="D57" s="38" t="s">
        <v>82</v>
      </c>
      <c r="E57" s="41">
        <f>VLOOKUP(A57,[1]PRECIO!A38:C257,3,0)</f>
        <v>8742</v>
      </c>
      <c r="F57" s="41">
        <f>E57*C57</f>
        <v>43710</v>
      </c>
    </row>
    <row r="58" spans="1:6" x14ac:dyDescent="0.25">
      <c r="A58" s="37" t="s">
        <v>83</v>
      </c>
      <c r="B58" s="38" t="s">
        <v>68</v>
      </c>
      <c r="C58" s="38">
        <v>2</v>
      </c>
      <c r="D58" s="38" t="s">
        <v>84</v>
      </c>
      <c r="E58" s="41">
        <f>VLOOKUP(A58,[1]PRECIO!A39:C258,3,0)</f>
        <v>22004</v>
      </c>
      <c r="F58" s="41">
        <f>E58*C58</f>
        <v>44008</v>
      </c>
    </row>
    <row r="59" spans="1:6" x14ac:dyDescent="0.25">
      <c r="A59" s="37" t="s">
        <v>85</v>
      </c>
      <c r="B59" s="38" t="s">
        <v>68</v>
      </c>
      <c r="C59" s="38">
        <v>22</v>
      </c>
      <c r="D59" s="38" t="s">
        <v>86</v>
      </c>
      <c r="E59" s="41">
        <f>VLOOKUP(A59,[1]PRECIO!A2:C259,3,0)</f>
        <v>3450</v>
      </c>
      <c r="F59" s="41">
        <f>E59*C59</f>
        <v>75900</v>
      </c>
    </row>
    <row r="60" spans="1:6" x14ac:dyDescent="0.25">
      <c r="A60" s="28" t="s">
        <v>87</v>
      </c>
      <c r="B60" s="29"/>
      <c r="C60" s="29"/>
      <c r="D60" s="29"/>
      <c r="E60" s="30"/>
      <c r="F60" s="31">
        <f>SUM(F45:F59)</f>
        <v>1741114</v>
      </c>
    </row>
    <row r="61" spans="1:6" x14ac:dyDescent="0.25">
      <c r="A61" s="32"/>
      <c r="B61" s="6"/>
      <c r="C61" s="6"/>
      <c r="D61" s="6"/>
      <c r="E61" s="17"/>
      <c r="F61" s="33"/>
    </row>
    <row r="62" spans="1:6" x14ac:dyDescent="0.25">
      <c r="A62" s="21" t="s">
        <v>88</v>
      </c>
      <c r="B62" s="6"/>
      <c r="C62" s="6"/>
      <c r="D62" s="6"/>
      <c r="E62" s="17"/>
      <c r="F62" s="17"/>
    </row>
    <row r="63" spans="1:6" x14ac:dyDescent="0.25">
      <c r="A63" s="22" t="s">
        <v>89</v>
      </c>
      <c r="B63" s="22" t="s">
        <v>90</v>
      </c>
      <c r="C63" s="22" t="s">
        <v>91</v>
      </c>
      <c r="D63" s="22" t="s">
        <v>29</v>
      </c>
      <c r="E63" s="45" t="s">
        <v>30</v>
      </c>
      <c r="F63" s="24" t="s">
        <v>58</v>
      </c>
    </row>
    <row r="64" spans="1:6" x14ac:dyDescent="0.25">
      <c r="A64" s="7" t="s">
        <v>92</v>
      </c>
      <c r="B64" s="35" t="s">
        <v>93</v>
      </c>
      <c r="C64" s="46">
        <v>2500</v>
      </c>
      <c r="D64" s="35" t="s">
        <v>6</v>
      </c>
      <c r="E64" s="27">
        <f>VLOOKUP(A64,[1]PRECIO!E6:G49,3,0)</f>
        <v>400</v>
      </c>
      <c r="F64" s="27">
        <f>C64*E64</f>
        <v>1000000</v>
      </c>
    </row>
    <row r="65" spans="1:6" x14ac:dyDescent="0.25">
      <c r="A65" s="28" t="s">
        <v>94</v>
      </c>
      <c r="B65" s="29"/>
      <c r="C65" s="29"/>
      <c r="D65" s="29"/>
      <c r="E65" s="30"/>
      <c r="F65" s="31">
        <f>SUM(F64:F64)</f>
        <v>1000000</v>
      </c>
    </row>
    <row r="66" spans="1:6" x14ac:dyDescent="0.25">
      <c r="E66" s="42"/>
      <c r="F66" s="42"/>
    </row>
    <row r="67" spans="1:6" x14ac:dyDescent="0.25">
      <c r="A67" s="47" t="s">
        <v>95</v>
      </c>
      <c r="B67" s="47"/>
      <c r="C67" s="47"/>
      <c r="D67" s="47"/>
      <c r="E67" s="47"/>
      <c r="F67" s="48">
        <f>SUM(F30+F35+F41+F60+F65)</f>
        <v>6223934</v>
      </c>
    </row>
    <row r="68" spans="1:6" x14ac:dyDescent="0.25">
      <c r="A68" s="49" t="s">
        <v>96</v>
      </c>
      <c r="B68" s="50"/>
      <c r="C68" s="50"/>
      <c r="D68" s="50"/>
      <c r="E68" s="50"/>
      <c r="F68" s="51">
        <f>SUM(F67*5/100)</f>
        <v>311196.7</v>
      </c>
    </row>
    <row r="69" spans="1:6" x14ac:dyDescent="0.25">
      <c r="A69" s="52" t="s">
        <v>97</v>
      </c>
      <c r="B69" s="52"/>
      <c r="C69" s="52"/>
      <c r="D69" s="52"/>
      <c r="E69" s="52"/>
      <c r="F69" s="53">
        <f>SUM(F67:F68)</f>
        <v>6535130.7000000002</v>
      </c>
    </row>
    <row r="70" spans="1:6" x14ac:dyDescent="0.25">
      <c r="A70" s="54" t="s">
        <v>98</v>
      </c>
      <c r="B70" s="54"/>
      <c r="C70" s="54"/>
      <c r="D70" s="54"/>
      <c r="E70" s="54"/>
      <c r="F70" s="55">
        <f>SUM(F12*1)</f>
        <v>20000000</v>
      </c>
    </row>
    <row r="71" spans="1:6" x14ac:dyDescent="0.25">
      <c r="A71" s="52" t="s">
        <v>99</v>
      </c>
      <c r="B71" s="47"/>
      <c r="C71" s="47"/>
      <c r="D71" s="47"/>
      <c r="E71" s="47"/>
      <c r="F71" s="48">
        <f>SUM(F70-F69)</f>
        <v>13464869.300000001</v>
      </c>
    </row>
    <row r="72" spans="1:6" x14ac:dyDescent="0.25">
      <c r="A72" s="56" t="s">
        <v>100</v>
      </c>
      <c r="B72" s="57"/>
      <c r="C72" s="57"/>
      <c r="D72" s="57"/>
      <c r="E72" s="57"/>
      <c r="F72" s="58"/>
    </row>
    <row r="73" spans="1:6" ht="15.75" thickBot="1" x14ac:dyDescent="0.3">
      <c r="A73" s="59"/>
      <c r="B73" s="57"/>
      <c r="C73" s="57"/>
      <c r="D73" s="57"/>
      <c r="E73" s="57"/>
      <c r="F73" s="58"/>
    </row>
    <row r="74" spans="1:6" x14ac:dyDescent="0.25">
      <c r="A74" s="60" t="s">
        <v>101</v>
      </c>
      <c r="B74" s="61"/>
      <c r="C74" s="61"/>
      <c r="D74" s="61"/>
      <c r="E74" s="62"/>
      <c r="F74" s="58"/>
    </row>
    <row r="75" spans="1:6" x14ac:dyDescent="0.25">
      <c r="A75" s="63" t="s">
        <v>102</v>
      </c>
      <c r="B75" s="64"/>
      <c r="C75" s="64"/>
      <c r="D75" s="64"/>
      <c r="E75" s="65"/>
      <c r="F75" s="58"/>
    </row>
    <row r="76" spans="1:6" x14ac:dyDescent="0.25">
      <c r="A76" s="63" t="s">
        <v>103</v>
      </c>
      <c r="B76" s="64"/>
      <c r="C76" s="64"/>
      <c r="D76" s="64"/>
      <c r="E76" s="65"/>
      <c r="F76" s="58"/>
    </row>
    <row r="77" spans="1:6" x14ac:dyDescent="0.25">
      <c r="A77" s="63" t="s">
        <v>104</v>
      </c>
      <c r="B77" s="64"/>
      <c r="C77" s="64"/>
      <c r="D77" s="64"/>
      <c r="E77" s="65"/>
      <c r="F77" s="58"/>
    </row>
    <row r="78" spans="1:6" x14ac:dyDescent="0.25">
      <c r="A78" s="63" t="s">
        <v>105</v>
      </c>
      <c r="B78" s="64"/>
      <c r="C78" s="64"/>
      <c r="D78" s="64"/>
      <c r="E78" s="65"/>
      <c r="F78" s="58"/>
    </row>
    <row r="79" spans="1:6" x14ac:dyDescent="0.25">
      <c r="A79" s="63" t="s">
        <v>106</v>
      </c>
      <c r="B79" s="64"/>
      <c r="C79" s="64"/>
      <c r="D79" s="64"/>
      <c r="E79" s="65"/>
      <c r="F79" s="58"/>
    </row>
    <row r="80" spans="1:6" x14ac:dyDescent="0.25">
      <c r="A80" s="63" t="s">
        <v>107</v>
      </c>
      <c r="B80" s="64"/>
      <c r="C80" s="64"/>
      <c r="D80" s="64"/>
      <c r="E80" s="65"/>
      <c r="F80" s="58"/>
    </row>
    <row r="81" spans="1:6" ht="15.75" thickBot="1" x14ac:dyDescent="0.3">
      <c r="A81" s="66" t="s">
        <v>108</v>
      </c>
      <c r="B81" s="67"/>
      <c r="C81" s="67"/>
      <c r="D81" s="67"/>
      <c r="E81" s="68"/>
      <c r="F81" s="58"/>
    </row>
    <row r="82" spans="1:6" ht="15.75" thickBot="1" x14ac:dyDescent="0.3">
      <c r="A82" s="69"/>
      <c r="B82" s="64"/>
      <c r="C82" s="64"/>
      <c r="D82" s="64"/>
      <c r="E82" s="64"/>
      <c r="F82" s="58"/>
    </row>
    <row r="83" spans="1:6" ht="15.75" thickBot="1" x14ac:dyDescent="0.3">
      <c r="A83" s="70" t="s">
        <v>109</v>
      </c>
      <c r="B83" s="71"/>
      <c r="C83" s="72"/>
      <c r="D83" s="73"/>
      <c r="E83" s="73"/>
      <c r="F83" s="58"/>
    </row>
    <row r="84" spans="1:6" x14ac:dyDescent="0.25">
      <c r="A84" s="74" t="s">
        <v>110</v>
      </c>
      <c r="B84" s="75" t="s">
        <v>111</v>
      </c>
      <c r="C84" s="76" t="s">
        <v>112</v>
      </c>
      <c r="D84" s="73"/>
      <c r="E84" s="73"/>
      <c r="F84" s="58"/>
    </row>
    <row r="85" spans="1:6" x14ac:dyDescent="0.25">
      <c r="A85" s="77" t="s">
        <v>113</v>
      </c>
      <c r="B85" s="78">
        <f>F30</f>
        <v>3268320</v>
      </c>
      <c r="C85" s="79">
        <f>(B85/B91)</f>
        <v>0.50011547588482042</v>
      </c>
      <c r="D85" s="73"/>
      <c r="E85" s="73"/>
      <c r="F85" s="58"/>
    </row>
    <row r="86" spans="1:6" x14ac:dyDescent="0.25">
      <c r="A86" s="77" t="s">
        <v>114</v>
      </c>
      <c r="B86" s="80">
        <f>F35</f>
        <v>0</v>
      </c>
      <c r="C86" s="79">
        <v>0</v>
      </c>
      <c r="D86" s="73"/>
      <c r="E86" s="73"/>
      <c r="F86" s="58"/>
    </row>
    <row r="87" spans="1:6" x14ac:dyDescent="0.25">
      <c r="A87" s="77" t="s">
        <v>115</v>
      </c>
      <c r="B87" s="78">
        <f>F41</f>
        <v>214500</v>
      </c>
      <c r="C87" s="79">
        <f>(B87/B91)</f>
        <v>3.2822602920550614E-2</v>
      </c>
      <c r="D87" s="73"/>
      <c r="E87" s="73"/>
      <c r="F87" s="58"/>
    </row>
    <row r="88" spans="1:6" x14ac:dyDescent="0.25">
      <c r="A88" s="77" t="s">
        <v>116</v>
      </c>
      <c r="B88" s="78">
        <f>F60</f>
        <v>1741114</v>
      </c>
      <c r="C88" s="79">
        <f>(B88/B91)</f>
        <v>0.26642374574084648</v>
      </c>
      <c r="D88" s="73"/>
      <c r="E88" s="73"/>
      <c r="F88" s="58"/>
    </row>
    <row r="89" spans="1:6" x14ac:dyDescent="0.25">
      <c r="A89" s="77" t="s">
        <v>117</v>
      </c>
      <c r="B89" s="81">
        <f>F65</f>
        <v>1000000</v>
      </c>
      <c r="C89" s="79">
        <f>(B89/B91)</f>
        <v>0.15301912783473481</v>
      </c>
      <c r="D89" s="82"/>
      <c r="E89" s="82"/>
      <c r="F89" s="58"/>
    </row>
    <row r="90" spans="1:6" x14ac:dyDescent="0.25">
      <c r="A90" s="77" t="s">
        <v>118</v>
      </c>
      <c r="B90" s="81">
        <f>F68</f>
        <v>311196.7</v>
      </c>
      <c r="C90" s="79">
        <f>(B90/B91)</f>
        <v>4.7619047619047616E-2</v>
      </c>
      <c r="D90" s="82"/>
      <c r="E90" s="82"/>
      <c r="F90" s="58"/>
    </row>
    <row r="91" spans="1:6" ht="15.75" thickBot="1" x14ac:dyDescent="0.3">
      <c r="A91" s="83" t="s">
        <v>119</v>
      </c>
      <c r="B91" s="84">
        <f>SUM(B85:B90)</f>
        <v>6535130.7000000002</v>
      </c>
      <c r="C91" s="85">
        <f>SUM(C85:C90)</f>
        <v>1</v>
      </c>
      <c r="D91" s="82"/>
      <c r="E91" s="82"/>
      <c r="F91" s="58"/>
    </row>
    <row r="92" spans="1:6" x14ac:dyDescent="0.25">
      <c r="A92" s="59"/>
      <c r="B92" s="57"/>
      <c r="C92" s="57"/>
      <c r="D92" s="57"/>
      <c r="E92" s="57"/>
      <c r="F92" s="58"/>
    </row>
    <row r="93" spans="1:6" ht="15.75" thickBot="1" x14ac:dyDescent="0.3">
      <c r="A93" s="86"/>
      <c r="B93" s="57"/>
      <c r="C93" s="57"/>
      <c r="D93" s="57"/>
      <c r="E93" s="57"/>
      <c r="F93" s="58"/>
    </row>
    <row r="94" spans="1:6" ht="15.75" thickBot="1" x14ac:dyDescent="0.3">
      <c r="A94" s="87"/>
      <c r="B94" s="71" t="s">
        <v>120</v>
      </c>
      <c r="C94" s="88"/>
      <c r="D94" s="89"/>
      <c r="E94" s="82"/>
      <c r="F94" s="58"/>
    </row>
    <row r="95" spans="1:6" x14ac:dyDescent="0.25">
      <c r="A95" s="90" t="s">
        <v>121</v>
      </c>
      <c r="B95" s="91">
        <v>7500</v>
      </c>
      <c r="C95" s="91">
        <v>9000</v>
      </c>
      <c r="D95" s="92">
        <v>12000</v>
      </c>
      <c r="E95" s="93"/>
      <c r="F95" s="94"/>
    </row>
    <row r="96" spans="1:6" ht="15.75" thickBot="1" x14ac:dyDescent="0.3">
      <c r="A96" s="83" t="s">
        <v>122</v>
      </c>
      <c r="B96" s="95">
        <f>(F69/B95)</f>
        <v>871.35076000000004</v>
      </c>
      <c r="C96" s="95">
        <f>(F69/C95)</f>
        <v>726.12563333333333</v>
      </c>
      <c r="D96" s="96">
        <f>(F69/D95)</f>
        <v>544.59422500000005</v>
      </c>
      <c r="E96" s="93"/>
      <c r="F96" s="94"/>
    </row>
    <row r="97" spans="1:6" x14ac:dyDescent="0.25">
      <c r="A97" s="97" t="s">
        <v>123</v>
      </c>
      <c r="B97" s="64"/>
      <c r="C97" s="64"/>
      <c r="D97" s="64"/>
      <c r="E97" s="64"/>
      <c r="F97" s="64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6"/>
      <c r="B109" s="6"/>
      <c r="C109" s="6"/>
      <c r="D109" s="6"/>
      <c r="E109" s="6"/>
      <c r="F109" s="6"/>
    </row>
    <row r="110" spans="1:6" x14ac:dyDescent="0.25">
      <c r="A110" s="6"/>
      <c r="B110" s="6"/>
      <c r="C110" s="6"/>
      <c r="D110" s="6"/>
      <c r="E110" s="6"/>
      <c r="F110" s="6"/>
    </row>
    <row r="111" spans="1:6" x14ac:dyDescent="0.25">
      <c r="A111" s="6"/>
      <c r="B111" s="6"/>
      <c r="C111" s="6"/>
      <c r="D111" s="6"/>
      <c r="E111" s="6"/>
      <c r="F111" s="6"/>
    </row>
    <row r="112" spans="1:6" x14ac:dyDescent="0.25">
      <c r="A112" s="6"/>
      <c r="B112" s="6"/>
      <c r="C112" s="6"/>
      <c r="D112" s="6"/>
      <c r="E112" s="6"/>
      <c r="F112" s="6"/>
    </row>
    <row r="113" spans="1:6" x14ac:dyDescent="0.25">
      <c r="A113" s="6"/>
      <c r="B113" s="6"/>
      <c r="C113" s="6"/>
      <c r="D113" s="6"/>
      <c r="E113" s="6"/>
      <c r="F113" s="6"/>
    </row>
    <row r="114" spans="1:6" x14ac:dyDescent="0.25">
      <c r="A114" s="6"/>
      <c r="B114" s="6"/>
      <c r="C114" s="6"/>
      <c r="D114" s="6"/>
      <c r="E114" s="6"/>
      <c r="F114" s="6"/>
    </row>
    <row r="115" spans="1:6" x14ac:dyDescent="0.25">
      <c r="A115" s="6"/>
      <c r="B115" s="6"/>
      <c r="C115" s="6"/>
      <c r="D115" s="6"/>
      <c r="E115" s="6"/>
      <c r="F115" s="6"/>
    </row>
    <row r="116" spans="1:6" x14ac:dyDescent="0.25">
      <c r="A116" s="32"/>
      <c r="B116" s="6"/>
      <c r="C116" s="6"/>
      <c r="D116" s="6"/>
      <c r="E116" s="6"/>
      <c r="F116" s="98"/>
    </row>
  </sheetData>
  <mergeCells count="9">
    <mergeCell ref="B15:C15"/>
    <mergeCell ref="A17:F17"/>
    <mergeCell ref="A81:E81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FD18CE-6369-404F-A0C7-A29439ED49F1}"/>
</file>

<file path=customXml/itemProps2.xml><?xml version="1.0" encoding="utf-8"?>
<ds:datastoreItem xmlns:ds="http://schemas.openxmlformats.org/officeDocument/2006/customXml" ds:itemID="{B805780C-0A7C-4C38-A5AA-A2F366D67AAA}"/>
</file>

<file path=customXml/itemProps3.xml><?xml version="1.0" encoding="utf-8"?>
<ds:datastoreItem xmlns:ds="http://schemas.openxmlformats.org/officeDocument/2006/customXml" ds:itemID="{753A0277-77C0-446F-8D60-2FDCAB0CAC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uva de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2023-04-13T14:22:06Z</dcterms:created>
  <dcterms:modified xsi:type="dcterms:W3CDTF">2023-04-13T14:22:31Z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