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9B70328F-0F5C-7740-8693-57187E79C096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Uva de m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9" i="1"/>
  <c r="G68" i="1"/>
  <c r="G67" i="1"/>
  <c r="G53" i="1"/>
  <c r="G52" i="1"/>
  <c r="G50" i="1"/>
  <c r="G49" i="1"/>
  <c r="G40" i="1"/>
  <c r="G27" i="1"/>
  <c r="G26" i="1"/>
  <c r="G25" i="1"/>
  <c r="G24" i="1"/>
  <c r="G23" i="1"/>
  <c r="G60" i="1" l="1"/>
  <c r="G59" i="1"/>
  <c r="G58" i="1"/>
  <c r="G57" i="1"/>
  <c r="G56" i="1"/>
  <c r="G54" i="1"/>
  <c r="G48" i="1"/>
  <c r="G47" i="1"/>
  <c r="G46" i="1"/>
  <c r="G28" i="1"/>
  <c r="G22" i="1"/>
  <c r="G21" i="1"/>
  <c r="G63" i="1" l="1"/>
  <c r="G70" i="1" l="1"/>
  <c r="G35" i="1" l="1"/>
  <c r="C93" i="1" l="1"/>
  <c r="G12" i="1"/>
  <c r="G30" i="1" l="1"/>
  <c r="G29" i="1"/>
  <c r="G31" i="1" s="1"/>
  <c r="G41" i="1" l="1"/>
  <c r="C91" i="1" s="1"/>
  <c r="C89" i="1"/>
  <c r="C92" i="1"/>
  <c r="G36" i="1"/>
  <c r="C90" i="1" s="1"/>
  <c r="G75" i="1"/>
  <c r="G72" i="1" l="1"/>
  <c r="G73" i="1" s="1"/>
  <c r="G74" i="1" l="1"/>
  <c r="C94" i="1"/>
  <c r="C95" i="1" l="1"/>
  <c r="D94" i="1" s="1"/>
  <c r="D100" i="1"/>
  <c r="C100" i="1"/>
  <c r="E100" i="1"/>
  <c r="G76" i="1"/>
  <c r="D92" i="1" l="1"/>
  <c r="D90" i="1"/>
  <c r="D89" i="1"/>
  <c r="D93" i="1"/>
  <c r="D91" i="1"/>
  <c r="D95" i="1" l="1"/>
</calcChain>
</file>

<file path=xl/sharedStrings.xml><?xml version="1.0" encoding="utf-8"?>
<sst xmlns="http://schemas.openxmlformats.org/spreadsheetml/2006/main" count="181" uniqueCount="125">
  <si>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</si>
  <si>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</si>
  <si>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</si>
  <si>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</si>
  <si>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</si>
  <si>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</si>
  <si>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</si>
  <si>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</si>
  <si>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</si>
  <si>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</si>
  <si>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</si>
  <si>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</si>
  <si>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</si>
  <si>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</si>
  <si>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</si>
  <si>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</si>
  <si>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</si>
  <si>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</si>
  <si>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</si>
  <si>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</si>
  <si>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</si>
  <si>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</si>
  <si>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</si>
  <si>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</si>
  <si>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</si>
  <si>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</si>
  <si>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</si>
  <si>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</si>
  <si>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</si>
  <si>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</si>
  <si>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</si>
  <si>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</si>
  <si>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</si>
  <si>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</si>
  <si>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</si>
  <si>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</si>
  <si>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</si>
  <si>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</si>
  <si>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</si>
  <si>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</si>
  <si>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</si>
  <si>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</si>
  <si>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</si>
  <si>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</si>
  <si>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</si>
  <si>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</si>
  <si>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</si>
  <si>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</si>
  <si>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</si>
  <si>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</si>
  <si>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</si>
  <si>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</si>
  <si>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</si>
  <si>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</si>
  <si>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</si>
  <si>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</si>
  <si>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</si>
  <si>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</si>
  <si>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</si>
  <si>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</si>
  <si>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FERTILIZANTES</t>
  </si>
  <si>
    <t>Guano</t>
  </si>
  <si>
    <t>Medio</t>
  </si>
  <si>
    <t>Vallenar</t>
  </si>
  <si>
    <t>Heladas - Sequia- Nieve</t>
  </si>
  <si>
    <t>Aplicación guano</t>
  </si>
  <si>
    <t>Poda</t>
  </si>
  <si>
    <t>Cosecha</t>
  </si>
  <si>
    <t>Urea</t>
  </si>
  <si>
    <t>saco 25 kgs.</t>
  </si>
  <si>
    <t>Nitrato de potasio</t>
  </si>
  <si>
    <t>bidon 35 kgs.</t>
  </si>
  <si>
    <t>Uva de mesa</t>
  </si>
  <si>
    <t>Red Globe</t>
  </si>
  <si>
    <t>Transito - San Felix</t>
  </si>
  <si>
    <t>Enero</t>
  </si>
  <si>
    <t>RENDIMIENTO (caja 8,2 Kgs/Há)</t>
  </si>
  <si>
    <t>Exportación</t>
  </si>
  <si>
    <t>Aplicación de  Fungicidas</t>
  </si>
  <si>
    <t>Amarre</t>
  </si>
  <si>
    <t>Raleo (arreglo de racimo)</t>
  </si>
  <si>
    <t>Aplicación insecticida</t>
  </si>
  <si>
    <t>Aplicación dormex</t>
  </si>
  <si>
    <t>Aplicación acaricida</t>
  </si>
  <si>
    <t>Aplicación giberelico</t>
  </si>
  <si>
    <t>Agosto a Noviem</t>
  </si>
  <si>
    <t xml:space="preserve">Abril </t>
  </si>
  <si>
    <t>Abril a Mayo</t>
  </si>
  <si>
    <t>Octubre</t>
  </si>
  <si>
    <t>Junio</t>
  </si>
  <si>
    <t>Noviembre</t>
  </si>
  <si>
    <t>Limpieza con cultivadora</t>
  </si>
  <si>
    <t>Mayo</t>
  </si>
  <si>
    <t>Sulfato de potasio</t>
  </si>
  <si>
    <t>Nitrato de amonio</t>
  </si>
  <si>
    <t>ACTIVADORES</t>
  </si>
  <si>
    <t>Acido Fosforico</t>
  </si>
  <si>
    <t>Dormex</t>
  </si>
  <si>
    <t>Giberelico</t>
  </si>
  <si>
    <t>PESTICIDAS</t>
  </si>
  <si>
    <t>Abamectin 1.8EC</t>
  </si>
  <si>
    <t>Sulfur 60Flo</t>
  </si>
  <si>
    <t>Sisthane 2EC</t>
  </si>
  <si>
    <t>Vivando</t>
  </si>
  <si>
    <t>Stroby</t>
  </si>
  <si>
    <t>Amarras</t>
  </si>
  <si>
    <t>saco 50 kgs.</t>
  </si>
  <si>
    <t>bidones</t>
  </si>
  <si>
    <t>pastillas</t>
  </si>
  <si>
    <t>bidón 20 lt.</t>
  </si>
  <si>
    <t>kg</t>
  </si>
  <si>
    <t>Agosto a Septiem</t>
  </si>
  <si>
    <t>Noviem a Diciemb</t>
  </si>
  <si>
    <t>Abril</t>
  </si>
  <si>
    <t>Riego tecnificado y fertirrigación</t>
  </si>
  <si>
    <t>Anual</t>
  </si>
  <si>
    <t>Electricidad riego Uva de mesa</t>
  </si>
  <si>
    <t xml:space="preserve"> un </t>
  </si>
  <si>
    <t>Valor packing+paletizado</t>
  </si>
  <si>
    <t>un</t>
  </si>
  <si>
    <t>Nov.Dic.</t>
  </si>
  <si>
    <t>Rendimiento (Caja 8,2 Kg/hà)</t>
  </si>
  <si>
    <t>ESCENARIOS COSTO UNITARIO  ($/caja 8,2 Kg)</t>
  </si>
  <si>
    <t>Costo unitario ($/caja 8,2 kg) (*)</t>
  </si>
  <si>
    <t>PRECIO ESPERADO ($/Caja)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</si>
</sst>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Helvetica Neue"/>
      <family val="2"/>
      <scheme val="minor"/>
    </font>
    <font>
      <b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60" xfId="0" applyFont="1" applyFill="1" applyBorder="1" applyAlignment="1">
      <alignment wrapText="1"/>
    </xf>
    <xf numFmtId="168" fontId="20" fillId="0" borderId="53" xfId="1" applyNumberFormat="1" applyFont="1" applyFill="1" applyBorder="1" applyAlignment="1">
      <alignment horizontal="center" wrapText="1"/>
    </xf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169" fontId="19" fillId="0" borderId="53" xfId="1" applyNumberFormat="1" applyFont="1" applyFill="1" applyBorder="1" applyAlignment="1">
      <alignment horizontal="left" wrapText="1"/>
    </xf>
    <xf numFmtId="0" fontId="2" fillId="2" borderId="22" xfId="0" applyFont="1" applyFill="1" applyBorder="1" applyAlignment="1">
      <alignment horizontal="center"/>
    </xf>
    <xf numFmtId="0" fontId="2" fillId="2" borderId="63" xfId="0" applyFont="1" applyFill="1" applyBorder="1"/>
    <xf numFmtId="3" fontId="2" fillId="2" borderId="63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53" xfId="1" applyNumberFormat="1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168" fontId="19" fillId="0" borderId="60" xfId="1" applyNumberFormat="1" applyFont="1" applyFill="1" applyBorder="1" applyAlignment="1">
      <alignment horizontal="center" wrapText="1"/>
    </xf>
    <xf numFmtId="168" fontId="21" fillId="0" borderId="66" xfId="1" applyNumberFormat="1" applyFont="1" applyFill="1" applyBorder="1" applyAlignment="1">
      <alignment wrapText="1"/>
    </xf>
    <xf numFmtId="0" fontId="19" fillId="0" borderId="59" xfId="0" applyFont="1" applyFill="1" applyBorder="1"/>
    <xf numFmtId="0" fontId="19" fillId="0" borderId="61" xfId="0" applyFont="1" applyFill="1" applyBorder="1" applyAlignment="1">
      <alignment horizontal="center"/>
    </xf>
    <xf numFmtId="0" fontId="19" fillId="0" borderId="67" xfId="0" applyFont="1" applyFill="1" applyBorder="1" applyAlignment="1">
      <alignment wrapText="1"/>
    </xf>
    <xf numFmtId="0" fontId="22" fillId="0" borderId="53" xfId="0" applyFont="1" applyFill="1" applyBorder="1" applyAlignment="1">
      <alignment wrapText="1"/>
    </xf>
    <xf numFmtId="0" fontId="19" fillId="0" borderId="53" xfId="0" applyFont="1" applyFill="1" applyBorder="1"/>
    <xf numFmtId="0" fontId="19" fillId="0" borderId="60" xfId="0" applyFont="1" applyFill="1" applyBorder="1"/>
    <xf numFmtId="0" fontId="19" fillId="0" borderId="60" xfId="0" applyFont="1" applyBorder="1" applyAlignment="1">
      <alignment horizontal="center"/>
    </xf>
    <xf numFmtId="0" fontId="19" fillId="0" borderId="60" xfId="0" applyFont="1" applyBorder="1"/>
    <xf numFmtId="0" fontId="19" fillId="0" borderId="67" xfId="0" applyFont="1" applyFill="1" applyBorder="1"/>
    <xf numFmtId="0" fontId="19" fillId="0" borderId="68" xfId="0" applyFont="1" applyBorder="1" applyAlignment="1">
      <alignment horizontal="center"/>
    </xf>
    <xf numFmtId="0" fontId="19" fillId="0" borderId="68" xfId="0" applyFont="1" applyBorder="1"/>
    <xf numFmtId="0" fontId="19" fillId="0" borderId="68" xfId="0" applyFont="1" applyFill="1" applyBorder="1"/>
    <xf numFmtId="0" fontId="19" fillId="0" borderId="53" xfId="0" applyFont="1" applyBorder="1" applyAlignment="1">
      <alignment horizontal="center"/>
    </xf>
    <xf numFmtId="0" fontId="19" fillId="0" borderId="53" xfId="0" applyFont="1" applyBorder="1"/>
    <xf numFmtId="3" fontId="19" fillId="0" borderId="69" xfId="0" applyNumberFormat="1" applyFont="1" applyBorder="1"/>
    <xf numFmtId="49" fontId="17" fillId="9" borderId="38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152400</xdr:rowOff>
    </xdr:from>
    <xdr:to>
      <xdr:col>6</xdr:col>
      <xdr:colOff>1330325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52400"/>
          <a:ext cx="6727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101"/>
  <sheetViews>
    <sheetView showGridLines="0" tabSelected="1" zoomScaleNormal="100" workbookViewId="0">
      <selection activeCell="H4" sqref="H4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6.83203125" style="1" customWidth="1"/>
    <col min="4" max="4" width="9.5" style="1" customWidth="1"/>
    <col min="5" max="5" width="14.5" style="1" customWidth="1"/>
    <col min="6" max="6" width="11.1640625" style="1" customWidth="1"/>
    <col min="7" max="7" width="17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99"/>
      <c r="D8" s="2"/>
      <c r="E8" s="4"/>
      <c r="F8" s="4"/>
      <c r="G8" s="99"/>
    </row>
    <row r="9" spans="1:7" ht="15" customHeight="1" x14ac:dyDescent="0.2">
      <c r="A9" s="5"/>
      <c r="B9" s="95" t="s">
        <v>0</v>
      </c>
      <c r="C9" s="116" t="s">
        <v>72</v>
      </c>
      <c r="D9" s="97"/>
      <c r="E9" s="165" t="s">
        <v>76</v>
      </c>
      <c r="F9" s="166"/>
      <c r="G9" s="110">
        <v>3500</v>
      </c>
    </row>
    <row r="10" spans="1:7" ht="15" customHeight="1" x14ac:dyDescent="0.2">
      <c r="A10" s="5"/>
      <c r="B10" s="96" t="s">
        <v>1</v>
      </c>
      <c r="C10" s="115" t="s">
        <v>73</v>
      </c>
      <c r="D10" s="98"/>
      <c r="E10" s="163" t="s">
        <v>2</v>
      </c>
      <c r="F10" s="164"/>
      <c r="G10" s="111" t="s">
        <v>75</v>
      </c>
    </row>
    <row r="11" spans="1:7" ht="14.25" customHeight="1" x14ac:dyDescent="0.2">
      <c r="A11" s="5"/>
      <c r="B11" s="96" t="s">
        <v>3</v>
      </c>
      <c r="C11" s="116" t="s">
        <v>62</v>
      </c>
      <c r="D11" s="98"/>
      <c r="E11" s="163" t="s">
        <v>124</v>
      </c>
      <c r="F11" s="164"/>
      <c r="G11" s="112">
        <v>4438</v>
      </c>
    </row>
    <row r="12" spans="1:7" ht="15.75" customHeight="1" x14ac:dyDescent="0.2">
      <c r="A12" s="5"/>
      <c r="B12" s="96" t="s">
        <v>4</v>
      </c>
      <c r="C12" s="104" t="s">
        <v>58</v>
      </c>
      <c r="D12" s="98"/>
      <c r="E12" s="6" t="s">
        <v>5</v>
      </c>
      <c r="F12" s="102"/>
      <c r="G12" s="112">
        <f>(G11*G9)*1.19</f>
        <v>18484270</v>
      </c>
    </row>
    <row r="13" spans="1:7" ht="14.25" customHeight="1" x14ac:dyDescent="0.2">
      <c r="A13" s="5"/>
      <c r="B13" s="96" t="s">
        <v>6</v>
      </c>
      <c r="C13" s="104" t="s">
        <v>63</v>
      </c>
      <c r="D13" s="98"/>
      <c r="E13" s="163" t="s">
        <v>7</v>
      </c>
      <c r="F13" s="164"/>
      <c r="G13" s="113" t="s">
        <v>77</v>
      </c>
    </row>
    <row r="14" spans="1:7" ht="17.25" customHeight="1" x14ac:dyDescent="0.2">
      <c r="A14" s="5"/>
      <c r="B14" s="96" t="s">
        <v>8</v>
      </c>
      <c r="C14" s="116" t="s">
        <v>74</v>
      </c>
      <c r="D14" s="98"/>
      <c r="E14" s="163" t="s">
        <v>9</v>
      </c>
      <c r="F14" s="164"/>
      <c r="G14" s="114" t="s">
        <v>120</v>
      </c>
    </row>
    <row r="15" spans="1:7" ht="16.5" customHeight="1" x14ac:dyDescent="0.2">
      <c r="A15" s="5"/>
      <c r="B15" s="96" t="s">
        <v>10</v>
      </c>
      <c r="C15" s="101">
        <v>45016</v>
      </c>
      <c r="D15" s="98"/>
      <c r="E15" s="167" t="s">
        <v>11</v>
      </c>
      <c r="F15" s="168"/>
      <c r="G15" s="113" t="s">
        <v>64</v>
      </c>
    </row>
    <row r="16" spans="1:7" ht="12" customHeight="1" x14ac:dyDescent="0.2">
      <c r="A16" s="2"/>
      <c r="B16" s="7"/>
      <c r="C16" s="100"/>
      <c r="D16" s="8"/>
      <c r="E16" s="9"/>
      <c r="F16" s="9"/>
      <c r="G16" s="103"/>
    </row>
    <row r="17" spans="1:7" ht="12" customHeight="1" x14ac:dyDescent="0.2">
      <c r="A17" s="10"/>
      <c r="B17" s="169" t="s">
        <v>12</v>
      </c>
      <c r="C17" s="170"/>
      <c r="D17" s="170"/>
      <c r="E17" s="170"/>
      <c r="F17" s="170"/>
      <c r="G17" s="170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43" t="s">
        <v>14</v>
      </c>
      <c r="C20" s="143" t="s">
        <v>15</v>
      </c>
      <c r="D20" s="143" t="s">
        <v>16</v>
      </c>
      <c r="E20" s="143" t="s">
        <v>17</v>
      </c>
      <c r="F20" s="143" t="s">
        <v>18</v>
      </c>
      <c r="G20" s="143" t="s">
        <v>19</v>
      </c>
    </row>
    <row r="21" spans="1:7" ht="15" customHeight="1" x14ac:dyDescent="0.2">
      <c r="A21" s="52"/>
      <c r="B21" s="105" t="s">
        <v>78</v>
      </c>
      <c r="C21" s="106" t="s">
        <v>20</v>
      </c>
      <c r="D21" s="106">
        <v>24</v>
      </c>
      <c r="E21" s="105" t="s">
        <v>85</v>
      </c>
      <c r="F21" s="144">
        <v>25000</v>
      </c>
      <c r="G21" s="108">
        <f t="shared" ref="G21:G28" si="0">F21*D21</f>
        <v>600000</v>
      </c>
    </row>
    <row r="22" spans="1:7" ht="11.25" customHeight="1" x14ac:dyDescent="0.2">
      <c r="A22" s="52"/>
      <c r="B22" s="105" t="s">
        <v>66</v>
      </c>
      <c r="C22" s="106" t="s">
        <v>20</v>
      </c>
      <c r="D22" s="106">
        <v>24</v>
      </c>
      <c r="E22" s="105" t="s">
        <v>86</v>
      </c>
      <c r="F22" s="144">
        <v>25000</v>
      </c>
      <c r="G22" s="108">
        <f t="shared" si="0"/>
        <v>600000</v>
      </c>
    </row>
    <row r="23" spans="1:7" ht="11.25" customHeight="1" x14ac:dyDescent="0.2">
      <c r="A23" s="52"/>
      <c r="B23" s="105" t="s">
        <v>79</v>
      </c>
      <c r="C23" s="106" t="s">
        <v>20</v>
      </c>
      <c r="D23" s="106">
        <v>24</v>
      </c>
      <c r="E23" s="105" t="s">
        <v>87</v>
      </c>
      <c r="F23" s="144">
        <v>25000</v>
      </c>
      <c r="G23" s="108">
        <f t="shared" si="0"/>
        <v>600000</v>
      </c>
    </row>
    <row r="24" spans="1:7" ht="11.25" customHeight="1" x14ac:dyDescent="0.2">
      <c r="A24" s="52"/>
      <c r="B24" s="105" t="s">
        <v>80</v>
      </c>
      <c r="C24" s="106" t="s">
        <v>20</v>
      </c>
      <c r="D24" s="106">
        <v>24</v>
      </c>
      <c r="E24" s="105" t="s">
        <v>88</v>
      </c>
      <c r="F24" s="144">
        <v>25000</v>
      </c>
      <c r="G24" s="108">
        <f t="shared" si="0"/>
        <v>600000</v>
      </c>
    </row>
    <row r="25" spans="1:7" ht="11.25" customHeight="1" x14ac:dyDescent="0.2">
      <c r="A25" s="52"/>
      <c r="B25" s="105" t="s">
        <v>81</v>
      </c>
      <c r="C25" s="106" t="s">
        <v>20</v>
      </c>
      <c r="D25" s="106">
        <v>9</v>
      </c>
      <c r="E25" s="105" t="s">
        <v>85</v>
      </c>
      <c r="F25" s="144">
        <v>25000</v>
      </c>
      <c r="G25" s="108">
        <f t="shared" si="0"/>
        <v>225000</v>
      </c>
    </row>
    <row r="26" spans="1:7" ht="11.25" customHeight="1" x14ac:dyDescent="0.2">
      <c r="A26" s="52"/>
      <c r="B26" s="105" t="s">
        <v>82</v>
      </c>
      <c r="C26" s="106" t="s">
        <v>20</v>
      </c>
      <c r="D26" s="106">
        <v>1.5</v>
      </c>
      <c r="E26" s="105" t="s">
        <v>89</v>
      </c>
      <c r="F26" s="144">
        <v>25000</v>
      </c>
      <c r="G26" s="108">
        <f t="shared" si="0"/>
        <v>37500</v>
      </c>
    </row>
    <row r="27" spans="1:7" ht="15.75" customHeight="1" x14ac:dyDescent="0.2">
      <c r="A27" s="52"/>
      <c r="B27" s="105" t="s">
        <v>83</v>
      </c>
      <c r="C27" s="106" t="s">
        <v>20</v>
      </c>
      <c r="D27" s="106">
        <v>9</v>
      </c>
      <c r="E27" s="105" t="s">
        <v>85</v>
      </c>
      <c r="F27" s="144">
        <v>25000</v>
      </c>
      <c r="G27" s="108">
        <f t="shared" si="0"/>
        <v>225000</v>
      </c>
    </row>
    <row r="28" spans="1:7" ht="13.5" customHeight="1" x14ac:dyDescent="0.2">
      <c r="A28" s="52"/>
      <c r="B28" s="105" t="s">
        <v>84</v>
      </c>
      <c r="C28" s="106" t="s">
        <v>20</v>
      </c>
      <c r="D28" s="106">
        <v>1.5</v>
      </c>
      <c r="E28" s="105" t="s">
        <v>90</v>
      </c>
      <c r="F28" s="144">
        <v>25000</v>
      </c>
      <c r="G28" s="108">
        <f t="shared" si="0"/>
        <v>37500</v>
      </c>
    </row>
    <row r="29" spans="1:7" ht="12.75" customHeight="1" x14ac:dyDescent="0.2">
      <c r="A29" s="10"/>
      <c r="B29" s="105" t="s">
        <v>65</v>
      </c>
      <c r="C29" s="106" t="s">
        <v>20</v>
      </c>
      <c r="D29" s="106">
        <v>6</v>
      </c>
      <c r="E29" s="105" t="s">
        <v>89</v>
      </c>
      <c r="F29" s="144">
        <v>25000</v>
      </c>
      <c r="G29" s="108">
        <f t="shared" ref="G29:G30" si="1">F29*D29</f>
        <v>150000</v>
      </c>
    </row>
    <row r="30" spans="1:7" ht="12.75" customHeight="1" x14ac:dyDescent="0.2">
      <c r="A30" s="10"/>
      <c r="B30" s="146" t="s">
        <v>67</v>
      </c>
      <c r="C30" s="147" t="s">
        <v>20</v>
      </c>
      <c r="D30" s="147">
        <v>80</v>
      </c>
      <c r="E30" s="148" t="s">
        <v>75</v>
      </c>
      <c r="F30" s="144">
        <v>25000</v>
      </c>
      <c r="G30" s="108">
        <f t="shared" si="1"/>
        <v>2000000</v>
      </c>
    </row>
    <row r="31" spans="1:7" ht="12.75" customHeight="1" x14ac:dyDescent="0.2">
      <c r="A31" s="10"/>
      <c r="B31" s="17" t="s">
        <v>21</v>
      </c>
      <c r="C31" s="18"/>
      <c r="D31" s="18"/>
      <c r="E31" s="18"/>
      <c r="F31" s="19"/>
      <c r="G31" s="20">
        <f>SUM(G21:G30)</f>
        <v>5075000</v>
      </c>
    </row>
    <row r="32" spans="1:7" ht="12" customHeight="1" x14ac:dyDescent="0.2">
      <c r="A32" s="2"/>
      <c r="B32" s="11"/>
      <c r="C32" s="13"/>
      <c r="D32" s="13"/>
      <c r="E32" s="13"/>
      <c r="F32" s="21"/>
      <c r="G32" s="21"/>
    </row>
    <row r="33" spans="1:7" ht="12" customHeight="1" x14ac:dyDescent="0.2">
      <c r="A33" s="5"/>
      <c r="B33" s="22" t="s">
        <v>22</v>
      </c>
      <c r="C33" s="23"/>
      <c r="D33" s="24"/>
      <c r="E33" s="24"/>
      <c r="F33" s="25"/>
      <c r="G33" s="25"/>
    </row>
    <row r="34" spans="1:7" ht="24" customHeight="1" x14ac:dyDescent="0.2">
      <c r="A34" s="5"/>
      <c r="B34" s="123" t="s">
        <v>14</v>
      </c>
      <c r="C34" s="124" t="s">
        <v>15</v>
      </c>
      <c r="D34" s="124" t="s">
        <v>16</v>
      </c>
      <c r="E34" s="123" t="s">
        <v>17</v>
      </c>
      <c r="F34" s="124" t="s">
        <v>18</v>
      </c>
      <c r="G34" s="123" t="s">
        <v>19</v>
      </c>
    </row>
    <row r="35" spans="1:7" ht="12" customHeight="1" x14ac:dyDescent="0.2">
      <c r="A35" s="52"/>
      <c r="B35" s="117"/>
      <c r="C35" s="118"/>
      <c r="D35" s="118"/>
      <c r="E35" s="119"/>
      <c r="F35" s="120"/>
      <c r="G35" s="109">
        <f>F35*D35</f>
        <v>0</v>
      </c>
    </row>
    <row r="36" spans="1:7" ht="12" customHeight="1" x14ac:dyDescent="0.2">
      <c r="A36" s="5"/>
      <c r="B36" s="26" t="s">
        <v>23</v>
      </c>
      <c r="C36" s="27"/>
      <c r="D36" s="27"/>
      <c r="E36" s="27"/>
      <c r="F36" s="28"/>
      <c r="G36" s="94">
        <f>SUM(G35:G35)</f>
        <v>0</v>
      </c>
    </row>
    <row r="37" spans="1:7" ht="12" customHeight="1" x14ac:dyDescent="0.2">
      <c r="A37" s="2"/>
      <c r="B37" s="29"/>
      <c r="C37" s="30"/>
      <c r="D37" s="30"/>
      <c r="E37" s="30"/>
      <c r="F37" s="31"/>
      <c r="G37" s="31"/>
    </row>
    <row r="38" spans="1:7" ht="12" customHeight="1" x14ac:dyDescent="0.2">
      <c r="A38" s="5"/>
      <c r="B38" s="22" t="s">
        <v>24</v>
      </c>
      <c r="C38" s="23"/>
      <c r="D38" s="24"/>
      <c r="E38" s="24"/>
      <c r="F38" s="25"/>
      <c r="G38" s="25"/>
    </row>
    <row r="39" spans="1:7" ht="24" customHeight="1" x14ac:dyDescent="0.2">
      <c r="A39" s="5"/>
      <c r="B39" s="123" t="s">
        <v>14</v>
      </c>
      <c r="C39" s="123" t="s">
        <v>15</v>
      </c>
      <c r="D39" s="123" t="s">
        <v>16</v>
      </c>
      <c r="E39" s="123" t="s">
        <v>17</v>
      </c>
      <c r="F39" s="124" t="s">
        <v>18</v>
      </c>
      <c r="G39" s="123" t="s">
        <v>19</v>
      </c>
    </row>
    <row r="40" spans="1:7" ht="12.75" customHeight="1" x14ac:dyDescent="0.2">
      <c r="A40" s="52"/>
      <c r="B40" s="105" t="s">
        <v>91</v>
      </c>
      <c r="C40" s="106" t="s">
        <v>25</v>
      </c>
      <c r="D40" s="106">
        <v>1</v>
      </c>
      <c r="E40" s="105" t="s">
        <v>92</v>
      </c>
      <c r="F40" s="107">
        <v>160000</v>
      </c>
      <c r="G40" s="109">
        <f t="shared" ref="G40" si="2">((F40*D40)*0.19)+(F40*D40)</f>
        <v>190400</v>
      </c>
    </row>
    <row r="41" spans="1:7" ht="12.75" customHeight="1" x14ac:dyDescent="0.2">
      <c r="A41" s="5"/>
      <c r="B41" s="32" t="s">
        <v>26</v>
      </c>
      <c r="C41" s="33"/>
      <c r="D41" s="33"/>
      <c r="E41" s="33"/>
      <c r="F41" s="34"/>
      <c r="G41" s="35">
        <f>SUM(G40:G40)</f>
        <v>190400</v>
      </c>
    </row>
    <row r="42" spans="1:7" ht="12" customHeight="1" x14ac:dyDescent="0.2">
      <c r="A42" s="2"/>
      <c r="B42" s="29"/>
      <c r="C42" s="30"/>
      <c r="D42" s="30"/>
      <c r="E42" s="30"/>
      <c r="F42" s="31"/>
      <c r="G42" s="31"/>
    </row>
    <row r="43" spans="1:7" ht="12" customHeight="1" x14ac:dyDescent="0.2">
      <c r="A43" s="5"/>
      <c r="B43" s="138" t="s">
        <v>27</v>
      </c>
      <c r="C43" s="139"/>
      <c r="D43" s="140"/>
      <c r="E43" s="140"/>
      <c r="F43" s="141"/>
      <c r="G43" s="141"/>
    </row>
    <row r="44" spans="1:7" ht="24" customHeight="1" x14ac:dyDescent="0.2">
      <c r="A44" s="52"/>
      <c r="B44" s="133" t="s">
        <v>28</v>
      </c>
      <c r="C44" s="133" t="s">
        <v>29</v>
      </c>
      <c r="D44" s="133" t="s">
        <v>30</v>
      </c>
      <c r="E44" s="133" t="s">
        <v>17</v>
      </c>
      <c r="F44" s="133" t="s">
        <v>18</v>
      </c>
      <c r="G44" s="133" t="s">
        <v>19</v>
      </c>
    </row>
    <row r="45" spans="1:7" ht="12.75" customHeight="1" x14ac:dyDescent="0.2">
      <c r="A45" s="10"/>
      <c r="B45" s="149" t="s">
        <v>60</v>
      </c>
      <c r="C45" s="105"/>
      <c r="D45" s="106"/>
      <c r="E45" s="105"/>
      <c r="F45" s="106"/>
      <c r="G45" s="142"/>
    </row>
    <row r="46" spans="1:7" ht="12.75" customHeight="1" x14ac:dyDescent="0.2">
      <c r="A46" s="10"/>
      <c r="B46" s="105" t="s">
        <v>68</v>
      </c>
      <c r="C46" s="106" t="s">
        <v>69</v>
      </c>
      <c r="D46" s="125">
        <v>20</v>
      </c>
      <c r="E46" s="105" t="s">
        <v>111</v>
      </c>
      <c r="F46" s="107">
        <v>11970</v>
      </c>
      <c r="G46" s="145">
        <f t="shared" ref="G46:G62" si="3">((F46*D46)*0.19)+(F46*D46)</f>
        <v>284886</v>
      </c>
    </row>
    <row r="47" spans="1:7" ht="12.75" customHeight="1" x14ac:dyDescent="0.2">
      <c r="A47" s="10"/>
      <c r="B47" s="105" t="s">
        <v>70</v>
      </c>
      <c r="C47" s="106" t="s">
        <v>69</v>
      </c>
      <c r="D47" s="125">
        <v>10</v>
      </c>
      <c r="E47" s="105" t="s">
        <v>111</v>
      </c>
      <c r="F47" s="107">
        <v>21095</v>
      </c>
      <c r="G47" s="145">
        <f t="shared" si="3"/>
        <v>251030.5</v>
      </c>
    </row>
    <row r="48" spans="1:7" ht="12.75" customHeight="1" x14ac:dyDescent="0.2">
      <c r="A48" s="10"/>
      <c r="B48" s="105" t="s">
        <v>93</v>
      </c>
      <c r="C48" s="106" t="s">
        <v>69</v>
      </c>
      <c r="D48" s="125">
        <v>5</v>
      </c>
      <c r="E48" s="105" t="s">
        <v>112</v>
      </c>
      <c r="F48" s="107">
        <v>18846</v>
      </c>
      <c r="G48" s="145">
        <f t="shared" si="3"/>
        <v>112133.7</v>
      </c>
    </row>
    <row r="49" spans="1:7" ht="12.75" customHeight="1" x14ac:dyDescent="0.2">
      <c r="A49" s="10"/>
      <c r="B49" s="105" t="s">
        <v>94</v>
      </c>
      <c r="C49" s="106" t="s">
        <v>69</v>
      </c>
      <c r="D49" s="125">
        <v>5</v>
      </c>
      <c r="E49" s="105" t="s">
        <v>111</v>
      </c>
      <c r="F49" s="107">
        <v>20466</v>
      </c>
      <c r="G49" s="145">
        <f t="shared" si="3"/>
        <v>121772.7</v>
      </c>
    </row>
    <row r="50" spans="1:7" ht="12.75" customHeight="1" x14ac:dyDescent="0.2">
      <c r="A50" s="10"/>
      <c r="B50" s="105" t="s">
        <v>61</v>
      </c>
      <c r="C50" s="106" t="s">
        <v>106</v>
      </c>
      <c r="D50" s="125">
        <v>300</v>
      </c>
      <c r="E50" s="105" t="s">
        <v>92</v>
      </c>
      <c r="F50" s="107">
        <v>3306</v>
      </c>
      <c r="G50" s="145">
        <f t="shared" si="3"/>
        <v>1180242</v>
      </c>
    </row>
    <row r="51" spans="1:7" ht="12.75" customHeight="1" x14ac:dyDescent="0.2">
      <c r="A51" s="10"/>
      <c r="B51" s="149" t="s">
        <v>95</v>
      </c>
      <c r="C51" s="106"/>
      <c r="D51" s="125"/>
      <c r="E51" s="105"/>
      <c r="F51" s="107"/>
      <c r="G51" s="145"/>
    </row>
    <row r="52" spans="1:7" ht="12.75" customHeight="1" x14ac:dyDescent="0.2">
      <c r="A52" s="10"/>
      <c r="B52" s="105" t="s">
        <v>96</v>
      </c>
      <c r="C52" s="106" t="s">
        <v>71</v>
      </c>
      <c r="D52" s="125">
        <v>2</v>
      </c>
      <c r="E52" s="105" t="s">
        <v>111</v>
      </c>
      <c r="F52" s="107">
        <v>39715</v>
      </c>
      <c r="G52" s="145">
        <f t="shared" si="3"/>
        <v>94521.7</v>
      </c>
    </row>
    <row r="53" spans="1:7" ht="12.75" customHeight="1" x14ac:dyDescent="0.2">
      <c r="A53" s="10"/>
      <c r="B53" s="105" t="s">
        <v>97</v>
      </c>
      <c r="C53" s="106" t="s">
        <v>107</v>
      </c>
      <c r="D53" s="125">
        <v>2</v>
      </c>
      <c r="E53" s="105" t="s">
        <v>89</v>
      </c>
      <c r="F53" s="107">
        <v>89715</v>
      </c>
      <c r="G53" s="145">
        <f t="shared" si="3"/>
        <v>213521.7</v>
      </c>
    </row>
    <row r="54" spans="1:7" ht="12.75" customHeight="1" x14ac:dyDescent="0.2">
      <c r="A54" s="10"/>
      <c r="B54" s="105" t="s">
        <v>98</v>
      </c>
      <c r="C54" s="106" t="s">
        <v>108</v>
      </c>
      <c r="D54" s="125">
        <v>10</v>
      </c>
      <c r="E54" s="105" t="s">
        <v>90</v>
      </c>
      <c r="F54" s="107">
        <v>4709</v>
      </c>
      <c r="G54" s="145">
        <f t="shared" si="3"/>
        <v>56037.1</v>
      </c>
    </row>
    <row r="55" spans="1:7" ht="12.75" customHeight="1" x14ac:dyDescent="0.2">
      <c r="A55" s="10"/>
      <c r="B55" s="149" t="s">
        <v>99</v>
      </c>
      <c r="C55" s="150"/>
      <c r="D55" s="150"/>
      <c r="E55" s="150"/>
      <c r="F55" s="150"/>
      <c r="G55" s="145"/>
    </row>
    <row r="56" spans="1:7" ht="12.75" customHeight="1" x14ac:dyDescent="0.2">
      <c r="A56" s="10"/>
      <c r="B56" s="105" t="s">
        <v>100</v>
      </c>
      <c r="C56" s="106" t="s">
        <v>59</v>
      </c>
      <c r="D56" s="125">
        <v>2</v>
      </c>
      <c r="E56" s="105" t="s">
        <v>111</v>
      </c>
      <c r="F56" s="107">
        <v>17192</v>
      </c>
      <c r="G56" s="145">
        <f t="shared" si="3"/>
        <v>40916.959999999999</v>
      </c>
    </row>
    <row r="57" spans="1:7" ht="12.75" customHeight="1" x14ac:dyDescent="0.2">
      <c r="A57" s="10"/>
      <c r="B57" s="105" t="s">
        <v>101</v>
      </c>
      <c r="C57" s="106" t="s">
        <v>109</v>
      </c>
      <c r="D57" s="125">
        <v>3</v>
      </c>
      <c r="E57" s="105" t="s">
        <v>85</v>
      </c>
      <c r="F57" s="107">
        <v>20327</v>
      </c>
      <c r="G57" s="145">
        <f t="shared" si="3"/>
        <v>72567.39</v>
      </c>
    </row>
    <row r="58" spans="1:7" ht="13.5" customHeight="1" x14ac:dyDescent="0.2">
      <c r="A58" s="5"/>
      <c r="B58" s="105" t="s">
        <v>102</v>
      </c>
      <c r="C58" s="106" t="s">
        <v>59</v>
      </c>
      <c r="D58" s="125">
        <v>0.5</v>
      </c>
      <c r="E58" s="105" t="s">
        <v>85</v>
      </c>
      <c r="F58" s="107">
        <v>72826</v>
      </c>
      <c r="G58" s="145">
        <f t="shared" si="3"/>
        <v>43331.47</v>
      </c>
    </row>
    <row r="59" spans="1:7" ht="12" customHeight="1" x14ac:dyDescent="0.2">
      <c r="A59" s="2"/>
      <c r="B59" s="105" t="s">
        <v>103</v>
      </c>
      <c r="C59" s="106" t="s">
        <v>59</v>
      </c>
      <c r="D59" s="125">
        <v>0.5</v>
      </c>
      <c r="E59" s="105" t="s">
        <v>85</v>
      </c>
      <c r="F59" s="107">
        <v>76706</v>
      </c>
      <c r="G59" s="145">
        <f t="shared" si="3"/>
        <v>45640.07</v>
      </c>
    </row>
    <row r="60" spans="1:7" ht="12" customHeight="1" x14ac:dyDescent="0.2">
      <c r="A60" s="52"/>
      <c r="B60" s="105" t="s">
        <v>104</v>
      </c>
      <c r="C60" s="106" t="s">
        <v>59</v>
      </c>
      <c r="D60" s="125">
        <v>0.15</v>
      </c>
      <c r="E60" s="105" t="s">
        <v>85</v>
      </c>
      <c r="F60" s="107">
        <v>127294</v>
      </c>
      <c r="G60" s="145">
        <f t="shared" si="3"/>
        <v>22721.978999999999</v>
      </c>
    </row>
    <row r="61" spans="1:7" ht="14" customHeight="1" x14ac:dyDescent="0.2">
      <c r="A61" s="52"/>
      <c r="B61" s="149" t="s">
        <v>32</v>
      </c>
      <c r="C61" s="150"/>
      <c r="D61" s="150"/>
      <c r="E61" s="150"/>
      <c r="F61" s="150"/>
      <c r="G61" s="142"/>
    </row>
    <row r="62" spans="1:7" ht="12.75" customHeight="1" x14ac:dyDescent="0.2">
      <c r="A62" s="52"/>
      <c r="B62" s="105" t="s">
        <v>105</v>
      </c>
      <c r="C62" s="106" t="s">
        <v>110</v>
      </c>
      <c r="D62" s="125">
        <v>20</v>
      </c>
      <c r="E62" s="105" t="s">
        <v>113</v>
      </c>
      <c r="F62" s="107">
        <v>7274</v>
      </c>
      <c r="G62" s="145">
        <f t="shared" si="3"/>
        <v>173121.2</v>
      </c>
    </row>
    <row r="63" spans="1:7" ht="12.75" customHeight="1" x14ac:dyDescent="0.2">
      <c r="A63" s="52"/>
      <c r="B63" s="36" t="s">
        <v>31</v>
      </c>
      <c r="C63" s="37"/>
      <c r="D63" s="37"/>
      <c r="E63" s="37"/>
      <c r="F63" s="38"/>
      <c r="G63" s="39">
        <f>SUM(G45:G62)</f>
        <v>2712444.469</v>
      </c>
    </row>
    <row r="64" spans="1:7" ht="13.5" customHeight="1" x14ac:dyDescent="0.2">
      <c r="A64" s="52"/>
      <c r="B64" s="55"/>
      <c r="C64" s="55"/>
      <c r="D64" s="55"/>
      <c r="E64" s="126"/>
      <c r="F64" s="56"/>
      <c r="G64" s="56"/>
    </row>
    <row r="65" spans="1:7" ht="12" customHeight="1" x14ac:dyDescent="0.2">
      <c r="A65" s="2"/>
      <c r="B65" s="129" t="s">
        <v>32</v>
      </c>
      <c r="C65" s="130"/>
      <c r="D65" s="130"/>
      <c r="E65" s="130"/>
      <c r="F65" s="131"/>
      <c r="G65" s="131"/>
    </row>
    <row r="66" spans="1:7" ht="12" customHeight="1" x14ac:dyDescent="0.2">
      <c r="A66" s="52"/>
      <c r="B66" s="132" t="s">
        <v>33</v>
      </c>
      <c r="C66" s="133" t="s">
        <v>29</v>
      </c>
      <c r="D66" s="133" t="s">
        <v>30</v>
      </c>
      <c r="E66" s="132" t="s">
        <v>17</v>
      </c>
      <c r="F66" s="133" t="s">
        <v>18</v>
      </c>
      <c r="G66" s="132" t="s">
        <v>19</v>
      </c>
    </row>
    <row r="67" spans="1:7" ht="12" customHeight="1" x14ac:dyDescent="0.2">
      <c r="A67" s="52"/>
      <c r="B67" s="151" t="s">
        <v>114</v>
      </c>
      <c r="C67" s="152" t="s">
        <v>25</v>
      </c>
      <c r="D67" s="153">
        <v>36</v>
      </c>
      <c r="E67" s="151" t="s">
        <v>115</v>
      </c>
      <c r="F67" s="107">
        <v>25000</v>
      </c>
      <c r="G67" s="160">
        <f>F67*D67</f>
        <v>900000</v>
      </c>
    </row>
    <row r="68" spans="1:7" ht="12" customHeight="1" x14ac:dyDescent="0.2">
      <c r="A68" s="52"/>
      <c r="B68" s="154" t="s">
        <v>116</v>
      </c>
      <c r="C68" s="155" t="s">
        <v>117</v>
      </c>
      <c r="D68" s="156">
        <v>5</v>
      </c>
      <c r="E68" s="157" t="s">
        <v>115</v>
      </c>
      <c r="F68" s="107">
        <v>120000</v>
      </c>
      <c r="G68" s="160">
        <f>F68*D68</f>
        <v>600000</v>
      </c>
    </row>
    <row r="69" spans="1:7" ht="12" customHeight="1" x14ac:dyDescent="0.2">
      <c r="A69" s="52"/>
      <c r="B69" s="150" t="s">
        <v>118</v>
      </c>
      <c r="C69" s="158" t="s">
        <v>119</v>
      </c>
      <c r="D69" s="159">
        <v>2500</v>
      </c>
      <c r="E69" s="150" t="s">
        <v>115</v>
      </c>
      <c r="F69" s="107">
        <v>2307</v>
      </c>
      <c r="G69" s="160">
        <f>F69*D69</f>
        <v>5767500</v>
      </c>
    </row>
    <row r="70" spans="1:7" ht="12" customHeight="1" x14ac:dyDescent="0.2">
      <c r="A70" s="52"/>
      <c r="B70" s="134" t="s">
        <v>34</v>
      </c>
      <c r="C70" s="135"/>
      <c r="D70" s="135"/>
      <c r="E70" s="135"/>
      <c r="F70" s="136"/>
      <c r="G70" s="137">
        <f>SUM(G67:G69)</f>
        <v>7267500</v>
      </c>
    </row>
    <row r="71" spans="1:7" ht="12" customHeight="1" x14ac:dyDescent="0.2">
      <c r="A71" s="52"/>
      <c r="B71" s="127"/>
      <c r="C71" s="127"/>
      <c r="D71" s="127"/>
      <c r="E71" s="127"/>
      <c r="F71" s="128"/>
      <c r="G71" s="128"/>
    </row>
    <row r="72" spans="1:7" ht="12" customHeight="1" x14ac:dyDescent="0.2">
      <c r="A72" s="52"/>
      <c r="B72" s="57" t="s">
        <v>35</v>
      </c>
      <c r="C72" s="58"/>
      <c r="D72" s="58"/>
      <c r="E72" s="58"/>
      <c r="F72" s="58"/>
      <c r="G72" s="59">
        <f>G31+G36+G41+G63+G70</f>
        <v>15245344.469000001</v>
      </c>
    </row>
    <row r="73" spans="1:7" ht="12.75" customHeight="1" x14ac:dyDescent="0.2">
      <c r="A73" s="52"/>
      <c r="B73" s="60" t="s">
        <v>36</v>
      </c>
      <c r="C73" s="41"/>
      <c r="D73" s="41"/>
      <c r="E73" s="41"/>
      <c r="F73" s="41"/>
      <c r="G73" s="61">
        <f>G72*0.05</f>
        <v>762267.22345000005</v>
      </c>
    </row>
    <row r="74" spans="1:7" ht="12" customHeight="1" x14ac:dyDescent="0.2">
      <c r="A74" s="52"/>
      <c r="B74" s="62" t="s">
        <v>37</v>
      </c>
      <c r="C74" s="40"/>
      <c r="D74" s="40"/>
      <c r="E74" s="40"/>
      <c r="F74" s="40"/>
      <c r="G74" s="63">
        <f>G73+G72</f>
        <v>16007611.69245</v>
      </c>
    </row>
    <row r="75" spans="1:7" ht="12" customHeight="1" x14ac:dyDescent="0.2">
      <c r="A75" s="52"/>
      <c r="B75" s="60" t="s">
        <v>38</v>
      </c>
      <c r="C75" s="41"/>
      <c r="D75" s="41"/>
      <c r="E75" s="41"/>
      <c r="F75" s="41"/>
      <c r="G75" s="61">
        <f>G12</f>
        <v>18484270</v>
      </c>
    </row>
    <row r="76" spans="1:7" ht="12" customHeight="1" x14ac:dyDescent="0.2">
      <c r="A76" s="52"/>
      <c r="B76" s="64" t="s">
        <v>39</v>
      </c>
      <c r="C76" s="65"/>
      <c r="D76" s="65"/>
      <c r="E76" s="65"/>
      <c r="F76" s="65"/>
      <c r="G76" s="66">
        <f>G75-G74</f>
        <v>2476658.30755</v>
      </c>
    </row>
    <row r="77" spans="1:7" ht="12" customHeight="1" x14ac:dyDescent="0.2">
      <c r="A77" s="52"/>
      <c r="B77" s="53" t="s">
        <v>40</v>
      </c>
      <c r="C77" s="54"/>
      <c r="D77" s="54"/>
      <c r="E77" s="54"/>
      <c r="F77" s="54"/>
      <c r="G77" s="49"/>
    </row>
    <row r="78" spans="1:7" ht="12" customHeight="1" thickBot="1" x14ac:dyDescent="0.25">
      <c r="A78" s="52"/>
      <c r="B78" s="67"/>
      <c r="C78" s="54"/>
      <c r="D78" s="54"/>
      <c r="E78" s="54"/>
      <c r="F78" s="54"/>
      <c r="G78" s="49"/>
    </row>
    <row r="79" spans="1:7" ht="12" customHeight="1" x14ac:dyDescent="0.2">
      <c r="A79" s="52"/>
      <c r="B79" s="79" t="s">
        <v>41</v>
      </c>
      <c r="C79" s="80"/>
      <c r="D79" s="80"/>
      <c r="E79" s="80"/>
      <c r="F79" s="81"/>
      <c r="G79" s="49"/>
    </row>
    <row r="80" spans="1:7" ht="12.75" customHeight="1" x14ac:dyDescent="0.2">
      <c r="A80" s="52"/>
      <c r="B80" s="82" t="s">
        <v>42</v>
      </c>
      <c r="C80" s="51"/>
      <c r="D80" s="51"/>
      <c r="E80" s="51"/>
      <c r="F80" s="83"/>
      <c r="G80" s="49"/>
    </row>
    <row r="81" spans="1:7" ht="12.75" customHeight="1" x14ac:dyDescent="0.2">
      <c r="A81" s="52"/>
      <c r="B81" s="82" t="s">
        <v>43</v>
      </c>
      <c r="C81" s="51"/>
      <c r="D81" s="51"/>
      <c r="E81" s="51"/>
      <c r="F81" s="83"/>
      <c r="G81" s="49"/>
    </row>
    <row r="82" spans="1:7" ht="15" customHeight="1" x14ac:dyDescent="0.2">
      <c r="A82" s="52"/>
      <c r="B82" s="82" t="s">
        <v>44</v>
      </c>
      <c r="C82" s="51"/>
      <c r="D82" s="51"/>
      <c r="E82" s="51"/>
      <c r="F82" s="83"/>
      <c r="G82" s="49"/>
    </row>
    <row r="83" spans="1:7" ht="12" customHeight="1" x14ac:dyDescent="0.2">
      <c r="A83" s="52"/>
      <c r="B83" s="82" t="s">
        <v>45</v>
      </c>
      <c r="C83" s="51"/>
      <c r="D83" s="51"/>
      <c r="E83" s="51"/>
      <c r="F83" s="83"/>
      <c r="G83" s="49"/>
    </row>
    <row r="84" spans="1:7" ht="12" customHeight="1" x14ac:dyDescent="0.2">
      <c r="A84" s="52"/>
      <c r="B84" s="82" t="s">
        <v>46</v>
      </c>
      <c r="C84" s="51"/>
      <c r="D84" s="51"/>
      <c r="E84" s="51"/>
      <c r="F84" s="83"/>
      <c r="G84" s="49"/>
    </row>
    <row r="85" spans="1:7" ht="12" customHeight="1" thickBot="1" x14ac:dyDescent="0.25">
      <c r="A85" s="52"/>
      <c r="B85" s="84" t="s">
        <v>47</v>
      </c>
      <c r="C85" s="85"/>
      <c r="D85" s="85"/>
      <c r="E85" s="85"/>
      <c r="F85" s="86"/>
      <c r="G85" s="49"/>
    </row>
    <row r="86" spans="1:7" ht="12" customHeight="1" x14ac:dyDescent="0.2">
      <c r="A86" s="52"/>
      <c r="B86" s="77"/>
      <c r="C86" s="51"/>
      <c r="D86" s="51"/>
      <c r="E86" s="51"/>
      <c r="F86" s="51"/>
      <c r="G86" s="49"/>
    </row>
    <row r="87" spans="1:7" ht="12" customHeight="1" thickBot="1" x14ac:dyDescent="0.25">
      <c r="A87" s="52"/>
      <c r="B87" s="161" t="s">
        <v>48</v>
      </c>
      <c r="C87" s="162"/>
      <c r="D87" s="76"/>
      <c r="E87" s="43"/>
      <c r="F87" s="43"/>
      <c r="G87" s="49"/>
    </row>
    <row r="88" spans="1:7" ht="12" customHeight="1" x14ac:dyDescent="0.2">
      <c r="A88" s="52"/>
      <c r="B88" s="69" t="s">
        <v>33</v>
      </c>
      <c r="C88" s="44" t="s">
        <v>49</v>
      </c>
      <c r="D88" s="70" t="s">
        <v>50</v>
      </c>
      <c r="E88" s="43"/>
      <c r="F88" s="43"/>
      <c r="G88" s="49"/>
    </row>
    <row r="89" spans="1:7" ht="12" customHeight="1" x14ac:dyDescent="0.2">
      <c r="A89" s="52"/>
      <c r="B89" s="71" t="s">
        <v>51</v>
      </c>
      <c r="C89" s="45">
        <f>+G31</f>
        <v>5075000</v>
      </c>
      <c r="D89" s="72">
        <f>(C89/C95)</f>
        <v>0.31703667589548207</v>
      </c>
      <c r="E89" s="43"/>
      <c r="F89" s="43"/>
      <c r="G89" s="49"/>
    </row>
    <row r="90" spans="1:7" ht="12.75" customHeight="1" x14ac:dyDescent="0.2">
      <c r="A90" s="52"/>
      <c r="B90" s="71" t="s">
        <v>52</v>
      </c>
      <c r="C90" s="45">
        <f>+G36</f>
        <v>0</v>
      </c>
      <c r="D90" s="72">
        <f>+C90/C95</f>
        <v>0</v>
      </c>
      <c r="E90" s="43"/>
      <c r="F90" s="43"/>
      <c r="G90" s="49"/>
    </row>
    <row r="91" spans="1:7" ht="12" customHeight="1" x14ac:dyDescent="0.2">
      <c r="A91" s="52"/>
      <c r="B91" s="71" t="s">
        <v>53</v>
      </c>
      <c r="C91" s="45">
        <f>+G41</f>
        <v>190400</v>
      </c>
      <c r="D91" s="72">
        <f>(C91/C95)</f>
        <v>1.1894341495664982E-2</v>
      </c>
      <c r="E91" s="43"/>
      <c r="F91" s="43"/>
      <c r="G91" s="49"/>
    </row>
    <row r="92" spans="1:7" ht="12.75" customHeight="1" x14ac:dyDescent="0.2">
      <c r="A92" s="52"/>
      <c r="B92" s="71" t="s">
        <v>28</v>
      </c>
      <c r="C92" s="45">
        <f>+G63</f>
        <v>2712444.469</v>
      </c>
      <c r="D92" s="72">
        <f>(C92/C95)</f>
        <v>0.16944716807937851</v>
      </c>
      <c r="E92" s="43"/>
      <c r="F92" s="43"/>
      <c r="G92" s="49"/>
    </row>
    <row r="93" spans="1:7" ht="12" customHeight="1" x14ac:dyDescent="0.2">
      <c r="A93" s="42"/>
      <c r="B93" s="71" t="s">
        <v>54</v>
      </c>
      <c r="C93" s="46">
        <f>+G70</f>
        <v>7267500</v>
      </c>
      <c r="D93" s="72">
        <f>(C93/C95)</f>
        <v>0.45400276691042679</v>
      </c>
      <c r="E93" s="48"/>
      <c r="F93" s="48"/>
      <c r="G93" s="49"/>
    </row>
    <row r="94" spans="1:7" ht="12" customHeight="1" x14ac:dyDescent="0.2">
      <c r="A94" s="52"/>
      <c r="B94" s="71" t="s">
        <v>55</v>
      </c>
      <c r="C94" s="46">
        <f>+G73</f>
        <v>762267.22345000005</v>
      </c>
      <c r="D94" s="72">
        <f>(C94/C95)</f>
        <v>4.7619047619047623E-2</v>
      </c>
      <c r="E94" s="48"/>
      <c r="F94" s="48"/>
      <c r="G94" s="49"/>
    </row>
    <row r="95" spans="1:7" ht="12.75" customHeight="1" thickBot="1" x14ac:dyDescent="0.25">
      <c r="A95" s="52"/>
      <c r="B95" s="73" t="s">
        <v>56</v>
      </c>
      <c r="C95" s="74">
        <f>SUM(C89:C94)</f>
        <v>16007611.69245</v>
      </c>
      <c r="D95" s="75">
        <f>SUM(D89:D94)</f>
        <v>1</v>
      </c>
      <c r="E95" s="48"/>
      <c r="F95" s="48"/>
      <c r="G95" s="49"/>
    </row>
    <row r="96" spans="1:7" ht="15.5" customHeight="1" x14ac:dyDescent="0.2">
      <c r="A96" s="52"/>
      <c r="B96" s="67"/>
      <c r="C96" s="54"/>
      <c r="D96" s="54"/>
      <c r="E96" s="54"/>
      <c r="F96" s="54"/>
      <c r="G96" s="49"/>
    </row>
    <row r="97" spans="2:7" ht="11.25" customHeight="1" x14ac:dyDescent="0.2">
      <c r="B97" s="68"/>
      <c r="C97" s="54"/>
      <c r="D97" s="54"/>
      <c r="E97" s="54"/>
      <c r="F97" s="54"/>
      <c r="G97" s="49"/>
    </row>
    <row r="98" spans="2:7" ht="11.25" customHeight="1" thickBot="1" x14ac:dyDescent="0.25">
      <c r="B98" s="88"/>
      <c r="C98" s="89" t="s">
        <v>122</v>
      </c>
      <c r="D98" s="90"/>
      <c r="E98" s="91"/>
      <c r="F98" s="47"/>
      <c r="G98" s="49"/>
    </row>
    <row r="99" spans="2:7" ht="11.25" customHeight="1" x14ac:dyDescent="0.2">
      <c r="B99" s="92" t="s">
        <v>121</v>
      </c>
      <c r="C99" s="121">
        <v>2500</v>
      </c>
      <c r="D99" s="121">
        <v>3000</v>
      </c>
      <c r="E99" s="122">
        <v>3500</v>
      </c>
      <c r="F99" s="87"/>
      <c r="G99" s="50"/>
    </row>
    <row r="100" spans="2:7" ht="11.25" customHeight="1" thickBot="1" x14ac:dyDescent="0.25">
      <c r="B100" s="73" t="s">
        <v>123</v>
      </c>
      <c r="C100" s="74">
        <f>+G74/C99</f>
        <v>6403.0446769800001</v>
      </c>
      <c r="D100" s="74">
        <f>+G74/D99</f>
        <v>5335.8705641500001</v>
      </c>
      <c r="E100" s="93">
        <f>+G74/E99</f>
        <v>4573.6033407000004</v>
      </c>
      <c r="F100" s="87"/>
      <c r="G100" s="50"/>
    </row>
    <row r="101" spans="2:7" ht="11.25" customHeight="1" x14ac:dyDescent="0.2">
      <c r="B101" s="78" t="s">
        <v>57</v>
      </c>
      <c r="C101" s="51"/>
      <c r="D101" s="51"/>
      <c r="E101" s="51"/>
      <c r="F101" s="51"/>
      <c r="G101" s="5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2023-04-04T19:13:51Z</dcterms:modified>
</cp:coreProperties>
</file>