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OS ANDES\"/>
    </mc:Choice>
  </mc:AlternateContent>
  <bookViews>
    <workbookView xWindow="0" yWindow="0" windowWidth="28800" windowHeight="11475"/>
  </bookViews>
  <sheets>
    <sheet name="Red Globe" sheetId="3" r:id="rId1"/>
    <sheet name="Thompson febrero 2023" sheetId="6" state="hidden" r:id="rId2"/>
  </sheets>
  <calcPr calcId="162913"/>
</workbook>
</file>

<file path=xl/calcChain.xml><?xml version="1.0" encoding="utf-8"?>
<calcChain xmlns="http://schemas.openxmlformats.org/spreadsheetml/2006/main">
  <c r="D98" i="3" l="1"/>
  <c r="G12" i="6" l="1"/>
  <c r="G74" i="6" s="1"/>
  <c r="G12" i="3"/>
  <c r="D99" i="6"/>
  <c r="C89" i="6"/>
  <c r="G68" i="6"/>
  <c r="G67" i="6"/>
  <c r="G66" i="6"/>
  <c r="G65" i="6"/>
  <c r="G64" i="6"/>
  <c r="G69" i="6" s="1"/>
  <c r="C92" i="6" s="1"/>
  <c r="G59" i="6"/>
  <c r="G58" i="6"/>
  <c r="G57" i="6"/>
  <c r="G60" i="6" s="1"/>
  <c r="C91" i="6" s="1"/>
  <c r="G52" i="6"/>
  <c r="G51" i="6"/>
  <c r="G50" i="6"/>
  <c r="G49" i="6"/>
  <c r="G48" i="6"/>
  <c r="G47" i="6"/>
  <c r="G46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37" i="6" l="1"/>
  <c r="C88" i="6" s="1"/>
  <c r="G53" i="6"/>
  <c r="C90" i="6" s="1"/>
  <c r="C88" i="3"/>
  <c r="G67" i="3"/>
  <c r="G66" i="3"/>
  <c r="G65" i="3"/>
  <c r="G64" i="3"/>
  <c r="G63" i="3"/>
  <c r="G58" i="3"/>
  <c r="G57" i="3"/>
  <c r="G56" i="3"/>
  <c r="G51" i="3"/>
  <c r="G50" i="3"/>
  <c r="G49" i="3"/>
  <c r="G48" i="3"/>
  <c r="G47" i="3"/>
  <c r="G46" i="3"/>
  <c r="G45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73" i="3"/>
  <c r="G52" i="3" l="1"/>
  <c r="C89" i="3" s="1"/>
  <c r="G71" i="6"/>
  <c r="G72" i="6" s="1"/>
  <c r="C93" i="6" s="1"/>
  <c r="G36" i="3"/>
  <c r="C87" i="3" s="1"/>
  <c r="G59" i="3"/>
  <c r="C90" i="3" s="1"/>
  <c r="G68" i="3"/>
  <c r="C91" i="3" s="1"/>
  <c r="G73" i="6" l="1"/>
  <c r="G70" i="3"/>
  <c r="G71" i="3" s="1"/>
  <c r="G72" i="3" s="1"/>
  <c r="E100" i="6"/>
  <c r="D100" i="6"/>
  <c r="C100" i="6"/>
  <c r="G75" i="6"/>
  <c r="C94" i="6"/>
  <c r="D93" i="6" s="1"/>
  <c r="C92" i="3" l="1"/>
  <c r="C93" i="3" s="1"/>
  <c r="D87" i="3" s="1"/>
  <c r="D90" i="6"/>
  <c r="D91" i="6"/>
  <c r="D92" i="6"/>
  <c r="D88" i="6"/>
  <c r="C99" i="3"/>
  <c r="E99" i="3"/>
  <c r="D99" i="3"/>
  <c r="G74" i="3"/>
  <c r="D91" i="3" l="1"/>
  <c r="D89" i="3"/>
  <c r="D92" i="3"/>
  <c r="D90" i="3"/>
  <c r="D94" i="6"/>
  <c r="D93" i="3" l="1"/>
</calcChain>
</file>

<file path=xl/sharedStrings.xml><?xml version="1.0" encoding="utf-8"?>
<sst xmlns="http://schemas.openxmlformats.org/spreadsheetml/2006/main" count="374" uniqueCount="147">
  <si>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</si>
  <si>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</si>
  <si>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</si>
  <si>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</si>
  <si>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</si>
  <si>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</si>
  <si>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</si>
  <si>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</si>
  <si>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</si>
  <si>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</si>
  <si>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</si>
  <si>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</si>
  <si>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</si>
  <si>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</si>
  <si>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</si>
  <si>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</si>
  <si>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</si>
  <si>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</si>
  <si>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</si>
  <si>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</si>
  <si>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</si>
  <si>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</si>
  <si>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</si>
  <si>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</si>
  <si>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</si>
  <si>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</si>
  <si>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</si>
  <si>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</si>
  <si>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</si>
  <si>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</si>
  <si>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</si>
  <si>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</si>
  <si>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</si>
  <si>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</si>
  <si>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</si>
  <si>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</si>
  <si>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</si>
  <si>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</si>
  <si>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</si>
  <si>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</si>
  <si>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</si>
  <si>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</si>
  <si>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</si>
  <si>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</si>
  <si>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</si>
  <si>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</si>
  <si>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</si>
  <si>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</si>
  <si>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</si>
  <si>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</si>
  <si>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</si>
  <si>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</si>
  <si>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</si>
  <si>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</si>
  <si>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</si>
  <si>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</si>
  <si>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PRECIO ESPERADO ($/Unidades)</t>
  </si>
  <si>
    <t>ESCENARIOS COSTO UNITARIO  ($/unidades)</t>
  </si>
  <si>
    <t>UVA DE MESA</t>
  </si>
  <si>
    <t xml:space="preserve">N° PLANTAS </t>
  </si>
  <si>
    <t>Ha</t>
  </si>
  <si>
    <t xml:space="preserve">APLICACIÓN DE GUANO </t>
  </si>
  <si>
    <t xml:space="preserve">PINTADO CORTE PODA </t>
  </si>
  <si>
    <t>AMARRA CARGADORES</t>
  </si>
  <si>
    <t xml:space="preserve">REAMONTONADO DE SARMIENTOS </t>
  </si>
  <si>
    <t xml:space="preserve">DESBROTA DE VID </t>
  </si>
  <si>
    <t xml:space="preserve">REGULACION DE CARGA </t>
  </si>
  <si>
    <t>ARREGLO DE RACIMOS RED GLOBE</t>
  </si>
  <si>
    <t xml:space="preserve">FITOSANITARIOS </t>
  </si>
  <si>
    <t xml:space="preserve">SEPTIEMBRE-MARZO </t>
  </si>
  <si>
    <t>GUANOS / COMPOST</t>
  </si>
  <si>
    <t>M3</t>
  </si>
  <si>
    <t xml:space="preserve">PICADO DE SARMIENTOS </t>
  </si>
  <si>
    <t xml:space="preserve">APLICACIÓN DE HERBICIDAS </t>
  </si>
  <si>
    <t>OCTUBRE-NOVIEMBRE</t>
  </si>
  <si>
    <t xml:space="preserve">APLICACIÓN NEBULIZADORA </t>
  </si>
  <si>
    <t>SEPTIEMBRE-DICIEMBRE</t>
  </si>
  <si>
    <t>MELGADURA</t>
  </si>
  <si>
    <t>SEPTIEMBRE</t>
  </si>
  <si>
    <t>RASTRAJE</t>
  </si>
  <si>
    <t>SUBSOLADO</t>
  </si>
  <si>
    <t xml:space="preserve">APLICACIÓN HORMONAS </t>
  </si>
  <si>
    <t>COSTO ELECTRICIDAD/DIESEL</t>
  </si>
  <si>
    <t>ARRIENDO</t>
  </si>
  <si>
    <t>TEMPORADA</t>
  </si>
  <si>
    <t>ENERO-DICIEMBRE</t>
  </si>
  <si>
    <t>PAGO AGUA CANAL</t>
  </si>
  <si>
    <t>TRANSPORTES Y OTROS</t>
  </si>
  <si>
    <t>RENDIMIENTO (Kg/ha)</t>
  </si>
  <si>
    <t>Cajas (20 kg)</t>
  </si>
  <si>
    <t>SEPTIEMBRE-MARZO</t>
  </si>
  <si>
    <t>JUNIO</t>
  </si>
  <si>
    <t>FERTILIZANTES</t>
  </si>
  <si>
    <t>MES</t>
  </si>
  <si>
    <t>SEPTIEMBRE-ABRIL</t>
  </si>
  <si>
    <t>VIAJES</t>
  </si>
  <si>
    <t>PRECIO ESPERADO ($/Caja)</t>
  </si>
  <si>
    <t>RENDIMIENTO (Kg./ha)</t>
  </si>
  <si>
    <t>MARZO</t>
  </si>
  <si>
    <t>AGOSTO</t>
  </si>
  <si>
    <t>NOVIEMBRE</t>
  </si>
  <si>
    <t>JILIO</t>
  </si>
  <si>
    <t>AOSTO</t>
  </si>
  <si>
    <t>AGOSTO-JULIO</t>
  </si>
  <si>
    <t>NOVIEMBRE-DICIEMBRE</t>
  </si>
  <si>
    <t>ENERO-MARZO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</si>
  <si>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</si>
  <si>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</si>
  <si>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pesimista</t>
  </si>
  <si>
    <t>normal</t>
  </si>
  <si>
    <t>optimista</t>
  </si>
  <si>
    <t xml:space="preserve">pesimista </t>
  </si>
  <si>
    <t>Costo unitario ($/ Kg.) (*)</t>
  </si>
  <si>
    <t>Rendimiento  (Kilos/hà)</t>
  </si>
  <si>
    <t>PODA-LIMPIADO Y BAJADO DE SARMIENTO</t>
  </si>
  <si>
    <t>OCTUBRE</t>
  </si>
  <si>
    <t>ENERO</t>
  </si>
  <si>
    <t>DESTOLONADO</t>
  </si>
  <si>
    <t>ANILLADO</t>
  </si>
  <si>
    <t>COLOCACIÓN DE PAPEL</t>
  </si>
  <si>
    <t>RIEGOS</t>
  </si>
  <si>
    <t>FERTILIZACIÓN</t>
  </si>
  <si>
    <t>OTROS (limpia Asequia, reparaciones varias)</t>
  </si>
  <si>
    <t>RED GLOBE</t>
  </si>
  <si>
    <t>VALPARAÍSO</t>
  </si>
  <si>
    <t>MEDIO</t>
  </si>
  <si>
    <t>LOS ANDES</t>
  </si>
  <si>
    <t>SAN ESTEBAN</t>
  </si>
  <si>
    <t>EXPORTACIÓN</t>
  </si>
  <si>
    <t>FEBRERO-MARZO</t>
  </si>
  <si>
    <t>SEQUIA-HELADAS</t>
  </si>
  <si>
    <t>TAREA</t>
  </si>
  <si>
    <t>THOMPSON</t>
  </si>
  <si>
    <t>SEQUÍA-HELADAS</t>
  </si>
  <si>
    <t>MANTENCIÓN</t>
  </si>
  <si>
    <t>TOTAL</t>
  </si>
  <si>
    <t>CAJAS (20 KG.)</t>
  </si>
  <si>
    <t>HA</t>
  </si>
  <si>
    <t>COSECHA DE RED GLOBE</t>
  </si>
  <si>
    <t>Costo unitario ($/HA.) (*)</t>
  </si>
  <si>
    <t>Rendimiento  (KG./hà)</t>
  </si>
  <si>
    <r>
      <rPr>
        <u/>
        <sz val="8"/>
        <color rgb="FF000000"/>
        <rFont val="Arial Narrow"/>
        <family val="2"/>
      </rPr>
      <t>Fuente</t>
    </r>
    <r>
      <rPr>
        <sz val="8"/>
        <color rgb="FF000000"/>
        <rFont val="Arial Narrow"/>
        <family val="2"/>
      </rPr>
      <t>: INDAP</t>
    </r>
  </si>
  <si>
    <r>
      <rPr>
        <b/>
        <u/>
        <sz val="8"/>
        <color rgb="FF000000"/>
        <rFont val="Arial Narrow"/>
        <family val="2"/>
      </rPr>
      <t>Notas</t>
    </r>
    <r>
      <rPr>
        <b/>
        <sz val="8"/>
        <color rgb="FF000000"/>
        <rFont val="Arial Narrow"/>
        <family val="2"/>
      </rPr>
      <t>:</t>
    </r>
  </si>
  <si>
    <t>ARREGLO DE RACIMOS THOMPSON</t>
  </si>
  <si>
    <t>-</t>
  </si>
  <si>
    <t>COSECHA DE THOMPSON</t>
  </si>
  <si>
    <t>precio por kilo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</si>
</sst>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rgb="FFFFFFFF"/>
      <name val="Arial Narrow"/>
      <family val="2"/>
    </font>
    <font>
      <sz val="8"/>
      <color rgb="FF000000"/>
      <name val="Arial Narrow"/>
      <family val="2"/>
    </font>
    <font>
      <sz val="8"/>
      <color rgb="FFFFFFFF"/>
      <name val="Arial Narrow"/>
      <family val="2"/>
    </font>
    <font>
      <sz val="11"/>
      <color rgb="FF000000"/>
      <name val="Calibri"/>
      <family val="2"/>
    </font>
    <font>
      <b/>
      <i/>
      <sz val="8"/>
      <color rgb="FFFFFFFF"/>
      <name val="Arial Narrow"/>
      <family val="2"/>
    </font>
    <font>
      <u/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u/>
      <sz val="8"/>
      <color rgb="FF000000"/>
      <name val="Arial Narrow"/>
      <family val="2"/>
    </font>
    <font>
      <b/>
      <sz val="8"/>
      <color rgb="FFFEFEFE"/>
      <name val="Arial Narrow"/>
      <family val="2"/>
    </font>
    <font>
      <sz val="7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D9D9D9"/>
        <bgColor rgb="FF000000"/>
      </patternFill>
    </fill>
  </fills>
  <borders count="10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7F7F7F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 applyNumberFormat="0" applyFill="0" applyBorder="0" applyProtection="0"/>
    <xf numFmtId="0" fontId="3" fillId="0" borderId="19"/>
  </cellStyleXfs>
  <cellXfs count="33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50" xfId="0" applyNumberFormat="1" applyFont="1" applyFill="1" applyBorder="1" applyAlignment="1">
      <alignment horizontal="center"/>
    </xf>
    <xf numFmtId="3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 vertical="center" wrapText="1"/>
    </xf>
    <xf numFmtId="49" fontId="1" fillId="2" borderId="5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left" vertical="center" wrapText="1"/>
    </xf>
    <xf numFmtId="49" fontId="4" fillId="2" borderId="50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166" fontId="1" fillId="0" borderId="6" xfId="0" applyNumberFormat="1" applyFont="1" applyFill="1" applyBorder="1" applyAlignment="1">
      <alignment horizontal="right"/>
    </xf>
    <xf numFmtId="3" fontId="1" fillId="2" borderId="50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1" fontId="1" fillId="0" borderId="6" xfId="0" applyNumberFormat="1" applyFont="1" applyFill="1" applyBorder="1" applyAlignment="1">
      <alignment horizontal="center" wrapText="1"/>
    </xf>
    <xf numFmtId="0" fontId="2" fillId="2" borderId="19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17" fontId="7" fillId="0" borderId="57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/>
    <xf numFmtId="3" fontId="1" fillId="2" borderId="12" xfId="0" applyNumberFormat="1" applyFont="1" applyFill="1" applyBorder="1" applyAlignment="1">
      <alignment horizontal="right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3" fontId="1" fillId="2" borderId="18" xfId="0" applyNumberFormat="1" applyFont="1" applyFill="1" applyBorder="1" applyAlignment="1">
      <alignment horizontal="right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right" vertic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/>
    <xf numFmtId="3" fontId="1" fillId="2" borderId="53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center" vertical="center"/>
    </xf>
    <xf numFmtId="0" fontId="1" fillId="2" borderId="50" xfId="0" applyFont="1" applyFill="1" applyBorder="1"/>
    <xf numFmtId="0" fontId="1" fillId="2" borderId="22" xfId="0" applyFont="1" applyFill="1" applyBorder="1"/>
    <xf numFmtId="3" fontId="1" fillId="2" borderId="22" xfId="0" applyNumberFormat="1" applyFont="1" applyFill="1" applyBorder="1"/>
    <xf numFmtId="3" fontId="1" fillId="2" borderId="22" xfId="0" applyNumberFormat="1" applyFont="1" applyFill="1" applyBorder="1" applyAlignment="1">
      <alignment horizontal="right"/>
    </xf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4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5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5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3" fontId="4" fillId="9" borderId="49" xfId="0" applyNumberFormat="1" applyFont="1" applyFill="1" applyBorder="1" applyAlignment="1">
      <alignment vertical="center"/>
    </xf>
    <xf numFmtId="3" fontId="4" fillId="7" borderId="4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 vertical="center"/>
    </xf>
    <xf numFmtId="165" fontId="4" fillId="7" borderId="36" xfId="0" applyNumberFormat="1" applyFont="1" applyFill="1" applyBorder="1" applyAlignment="1">
      <alignment vertic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0" fontId="2" fillId="3" borderId="58" xfId="0" applyFont="1" applyFill="1" applyBorder="1" applyAlignment="1">
      <alignment vertical="center"/>
    </xf>
    <xf numFmtId="3" fontId="2" fillId="3" borderId="58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49" fontId="10" fillId="8" borderId="40" xfId="0" applyNumberFormat="1" applyFont="1" applyFill="1" applyBorder="1" applyAlignment="1">
      <alignment horizontal="center" vertical="center"/>
    </xf>
    <xf numFmtId="49" fontId="10" fillId="8" borderId="4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10" borderId="60" xfId="0" applyFill="1" applyBorder="1"/>
    <xf numFmtId="0" fontId="0" fillId="10" borderId="60" xfId="0" applyFill="1" applyBorder="1" applyAlignment="1">
      <alignment horizontal="right"/>
    </xf>
    <xf numFmtId="0" fontId="0" fillId="0" borderId="19" xfId="0" applyNumberFormat="1" applyFill="1" applyBorder="1"/>
    <xf numFmtId="0" fontId="0" fillId="0" borderId="19" xfId="0" applyFill="1" applyBorder="1"/>
    <xf numFmtId="0" fontId="0" fillId="10" borderId="61" xfId="0" applyFill="1" applyBorder="1"/>
    <xf numFmtId="0" fontId="0" fillId="10" borderId="62" xfId="0" applyFill="1" applyBorder="1"/>
    <xf numFmtId="0" fontId="0" fillId="10" borderId="62" xfId="0" applyFill="1" applyBorder="1" applyAlignment="1">
      <alignment horizontal="right"/>
    </xf>
    <xf numFmtId="0" fontId="0" fillId="10" borderId="63" xfId="0" applyFill="1" applyBorder="1"/>
    <xf numFmtId="49" fontId="11" fillId="11" borderId="64" xfId="0" applyNumberFormat="1" applyFont="1" applyFill="1" applyBorder="1" applyAlignment="1">
      <alignment vertical="center" wrapText="1"/>
    </xf>
    <xf numFmtId="49" fontId="12" fillId="10" borderId="65" xfId="0" applyNumberFormat="1" applyFont="1" applyFill="1" applyBorder="1" applyAlignment="1">
      <alignment horizontal="right"/>
    </xf>
    <xf numFmtId="0" fontId="12" fillId="10" borderId="66" xfId="0" applyFont="1" applyFill="1" applyBorder="1"/>
    <xf numFmtId="3" fontId="12" fillId="10" borderId="65" xfId="0" applyNumberFormat="1" applyFont="1" applyFill="1" applyBorder="1" applyAlignment="1">
      <alignment horizontal="right"/>
    </xf>
    <xf numFmtId="0" fontId="12" fillId="0" borderId="19" xfId="0" applyNumberFormat="1" applyFont="1" applyFill="1" applyBorder="1"/>
    <xf numFmtId="49" fontId="12" fillId="10" borderId="64" xfId="0" applyNumberFormat="1" applyFont="1" applyFill="1" applyBorder="1" applyAlignment="1">
      <alignment vertical="center" wrapText="1"/>
    </xf>
    <xf numFmtId="49" fontId="12" fillId="10" borderId="65" xfId="0" applyNumberFormat="1" applyFont="1" applyFill="1" applyBorder="1" applyAlignment="1">
      <alignment horizontal="right" vertical="center" wrapText="1"/>
    </xf>
    <xf numFmtId="166" fontId="12" fillId="0" borderId="65" xfId="0" applyNumberFormat="1" applyFont="1" applyFill="1" applyBorder="1" applyAlignment="1">
      <alignment horizontal="right"/>
    </xf>
    <xf numFmtId="0" fontId="14" fillId="0" borderId="19" xfId="0" applyNumberFormat="1" applyFont="1" applyFill="1" applyBorder="1"/>
    <xf numFmtId="49" fontId="12" fillId="10" borderId="65" xfId="0" applyNumberFormat="1" applyFont="1" applyFill="1" applyBorder="1" applyAlignment="1">
      <alignment horizontal="right" wrapText="1"/>
    </xf>
    <xf numFmtId="49" fontId="12" fillId="10" borderId="65" xfId="0" applyNumberFormat="1" applyFont="1" applyFill="1" applyBorder="1"/>
    <xf numFmtId="0" fontId="12" fillId="10" borderId="65" xfId="0" applyFont="1" applyFill="1" applyBorder="1"/>
    <xf numFmtId="166" fontId="12" fillId="0" borderId="65" xfId="0" applyNumberFormat="1" applyFont="1" applyFill="1" applyBorder="1" applyAlignment="1">
      <alignment horizontal="right" wrapText="1"/>
    </xf>
    <xf numFmtId="17" fontId="12" fillId="0" borderId="67" xfId="1" applyNumberFormat="1" applyFont="1" applyBorder="1" applyAlignment="1">
      <alignment horizontal="right" vertical="center"/>
    </xf>
    <xf numFmtId="0" fontId="12" fillId="10" borderId="68" xfId="0" applyFont="1" applyFill="1" applyBorder="1" applyAlignment="1">
      <alignment wrapText="1"/>
    </xf>
    <xf numFmtId="14" fontId="12" fillId="10" borderId="69" xfId="0" applyNumberFormat="1" applyFont="1" applyFill="1" applyBorder="1"/>
    <xf numFmtId="0" fontId="12" fillId="10" borderId="62" xfId="0" applyFont="1" applyFill="1" applyBorder="1"/>
    <xf numFmtId="0" fontId="12" fillId="10" borderId="69" xfId="0" applyFont="1" applyFill="1" applyBorder="1"/>
    <xf numFmtId="0" fontId="12" fillId="10" borderId="69" xfId="0" applyFont="1" applyFill="1" applyBorder="1" applyAlignment="1">
      <alignment horizontal="right" wrapText="1"/>
    </xf>
    <xf numFmtId="0" fontId="0" fillId="10" borderId="70" xfId="0" applyFill="1" applyBorder="1"/>
    <xf numFmtId="0" fontId="12" fillId="10" borderId="71" xfId="0" applyFont="1" applyFill="1" applyBorder="1"/>
    <xf numFmtId="0" fontId="12" fillId="10" borderId="72" xfId="0" applyFont="1" applyFill="1" applyBorder="1" applyAlignment="1">
      <alignment horizontal="left"/>
    </xf>
    <xf numFmtId="0" fontId="12" fillId="10" borderId="72" xfId="0" applyFont="1" applyFill="1" applyBorder="1"/>
    <xf numFmtId="0" fontId="12" fillId="10" borderId="72" xfId="0" applyFont="1" applyFill="1" applyBorder="1" applyAlignment="1">
      <alignment horizontal="right"/>
    </xf>
    <xf numFmtId="49" fontId="11" fillId="13" borderId="73" xfId="0" applyNumberFormat="1" applyFont="1" applyFill="1" applyBorder="1" applyAlignment="1">
      <alignment vertical="center"/>
    </xf>
    <xf numFmtId="0" fontId="12" fillId="10" borderId="74" xfId="0" applyFont="1" applyFill="1" applyBorder="1" applyAlignment="1">
      <alignment vertical="center"/>
    </xf>
    <xf numFmtId="0" fontId="12" fillId="10" borderId="62" xfId="0" applyFont="1" applyFill="1" applyBorder="1" applyAlignment="1">
      <alignment vertical="center"/>
    </xf>
    <xf numFmtId="0" fontId="12" fillId="10" borderId="62" xfId="0" applyFont="1" applyFill="1" applyBorder="1" applyAlignment="1">
      <alignment horizontal="right" vertical="center"/>
    </xf>
    <xf numFmtId="49" fontId="11" fillId="11" borderId="65" xfId="0" applyNumberFormat="1" applyFont="1" applyFill="1" applyBorder="1" applyAlignment="1">
      <alignment horizontal="center" vertical="center" wrapText="1"/>
    </xf>
    <xf numFmtId="49" fontId="12" fillId="10" borderId="65" xfId="0" applyNumberFormat="1" applyFont="1" applyFill="1" applyBorder="1" applyAlignment="1">
      <alignment wrapText="1"/>
    </xf>
    <xf numFmtId="49" fontId="12" fillId="10" borderId="65" xfId="0" applyNumberFormat="1" applyFont="1" applyFill="1" applyBorder="1" applyAlignment="1">
      <alignment horizontal="center" wrapText="1"/>
    </xf>
    <xf numFmtId="0" fontId="12" fillId="10" borderId="65" xfId="0" applyNumberFormat="1" applyFont="1" applyFill="1" applyBorder="1" applyAlignment="1">
      <alignment horizontal="center" wrapText="1"/>
    </xf>
    <xf numFmtId="3" fontId="12" fillId="10" borderId="65" xfId="0" applyNumberFormat="1" applyFont="1" applyFill="1" applyBorder="1" applyAlignment="1">
      <alignment horizontal="center" wrapText="1"/>
    </xf>
    <xf numFmtId="1" fontId="12" fillId="10" borderId="65" xfId="0" applyNumberFormat="1" applyFont="1" applyFill="1" applyBorder="1" applyAlignment="1">
      <alignment horizontal="center" wrapText="1"/>
    </xf>
    <xf numFmtId="49" fontId="13" fillId="11" borderId="65" xfId="0" applyNumberFormat="1" applyFont="1" applyFill="1" applyBorder="1" applyAlignment="1">
      <alignment vertical="center"/>
    </xf>
    <xf numFmtId="0" fontId="13" fillId="11" borderId="65" xfId="0" applyFont="1" applyFill="1" applyBorder="1" applyAlignment="1">
      <alignment horizontal="center" vertical="center"/>
    </xf>
    <xf numFmtId="0" fontId="13" fillId="11" borderId="65" xfId="0" applyFont="1" applyFill="1" applyBorder="1" applyAlignment="1">
      <alignment vertical="center"/>
    </xf>
    <xf numFmtId="3" fontId="13" fillId="11" borderId="65" xfId="0" applyNumberFormat="1" applyFont="1" applyFill="1" applyBorder="1" applyAlignment="1">
      <alignment horizontal="center" vertical="center"/>
    </xf>
    <xf numFmtId="3" fontId="12" fillId="10" borderId="72" xfId="0" applyNumberFormat="1" applyFont="1" applyFill="1" applyBorder="1"/>
    <xf numFmtId="3" fontId="12" fillId="10" borderId="72" xfId="0" applyNumberFormat="1" applyFont="1" applyFill="1" applyBorder="1" applyAlignment="1">
      <alignment horizontal="right"/>
    </xf>
    <xf numFmtId="49" fontId="11" fillId="13" borderId="59" xfId="0" applyNumberFormat="1" applyFont="1" applyFill="1" applyBorder="1" applyAlignment="1">
      <alignment vertical="center"/>
    </xf>
    <xf numFmtId="0" fontId="12" fillId="10" borderId="75" xfId="0" applyFont="1" applyFill="1" applyBorder="1" applyAlignment="1">
      <alignment horizontal="center" vertical="center"/>
    </xf>
    <xf numFmtId="0" fontId="12" fillId="10" borderId="61" xfId="0" applyFont="1" applyFill="1" applyBorder="1" applyAlignment="1">
      <alignment horizontal="center" vertical="center"/>
    </xf>
    <xf numFmtId="0" fontId="12" fillId="10" borderId="61" xfId="0" applyFont="1" applyFill="1" applyBorder="1" applyAlignment="1">
      <alignment vertical="center"/>
    </xf>
    <xf numFmtId="0" fontId="12" fillId="10" borderId="61" xfId="0" applyFont="1" applyFill="1" applyBorder="1" applyAlignment="1">
      <alignment horizontal="right" vertical="center"/>
    </xf>
    <xf numFmtId="49" fontId="11" fillId="11" borderId="59" xfId="0" applyNumberFormat="1" applyFont="1" applyFill="1" applyBorder="1" applyAlignment="1">
      <alignment horizontal="center" vertical="center"/>
    </xf>
    <xf numFmtId="49" fontId="11" fillId="11" borderId="59" xfId="0" applyNumberFormat="1" applyFont="1" applyFill="1" applyBorder="1" applyAlignment="1">
      <alignment horizontal="center" vertical="center" wrapText="1"/>
    </xf>
    <xf numFmtId="0" fontId="12" fillId="10" borderId="59" xfId="0" applyFont="1" applyFill="1" applyBorder="1" applyAlignment="1">
      <alignment vertical="center"/>
    </xf>
    <xf numFmtId="0" fontId="12" fillId="10" borderId="59" xfId="0" applyFont="1" applyFill="1" applyBorder="1" applyAlignment="1">
      <alignment horizontal="center" vertical="center"/>
    </xf>
    <xf numFmtId="3" fontId="12" fillId="10" borderId="59" xfId="0" applyNumberFormat="1" applyFont="1" applyFill="1" applyBorder="1" applyAlignment="1">
      <alignment vertical="center"/>
    </xf>
    <xf numFmtId="3" fontId="12" fillId="10" borderId="59" xfId="0" applyNumberFormat="1" applyFont="1" applyFill="1" applyBorder="1" applyAlignment="1">
      <alignment horizontal="center" vertical="center"/>
    </xf>
    <xf numFmtId="49" fontId="13" fillId="11" borderId="59" xfId="0" applyNumberFormat="1" applyFont="1" applyFill="1" applyBorder="1" applyAlignment="1">
      <alignment vertical="center"/>
    </xf>
    <xf numFmtId="0" fontId="13" fillId="11" borderId="59" xfId="0" applyFont="1" applyFill="1" applyBorder="1" applyAlignment="1">
      <alignment horizontal="center" vertical="center"/>
    </xf>
    <xf numFmtId="0" fontId="13" fillId="11" borderId="59" xfId="0" applyFont="1" applyFill="1" applyBorder="1" applyAlignment="1">
      <alignment vertical="center"/>
    </xf>
    <xf numFmtId="3" fontId="13" fillId="11" borderId="59" xfId="0" applyNumberFormat="1" applyFont="1" applyFill="1" applyBorder="1" applyAlignment="1">
      <alignment horizontal="center" vertical="center"/>
    </xf>
    <xf numFmtId="0" fontId="12" fillId="10" borderId="76" xfId="0" applyFont="1" applyFill="1" applyBorder="1"/>
    <xf numFmtId="0" fontId="12" fillId="10" borderId="77" xfId="0" applyFont="1" applyFill="1" applyBorder="1"/>
    <xf numFmtId="3" fontId="12" fillId="10" borderId="77" xfId="0" applyNumberFormat="1" applyFont="1" applyFill="1" applyBorder="1"/>
    <xf numFmtId="3" fontId="12" fillId="10" borderId="77" xfId="0" applyNumberFormat="1" applyFont="1" applyFill="1" applyBorder="1" applyAlignment="1">
      <alignment horizontal="right"/>
    </xf>
    <xf numFmtId="49" fontId="11" fillId="11" borderId="73" xfId="0" applyNumberFormat="1" applyFont="1" applyFill="1" applyBorder="1" applyAlignment="1">
      <alignment horizontal="center" vertical="center"/>
    </xf>
    <xf numFmtId="49" fontId="11" fillId="11" borderId="73" xfId="0" applyNumberFormat="1" applyFont="1" applyFill="1" applyBorder="1" applyAlignment="1">
      <alignment horizontal="center" vertical="center" wrapText="1"/>
    </xf>
    <xf numFmtId="49" fontId="11" fillId="11" borderId="78" xfId="0" applyNumberFormat="1" applyFont="1" applyFill="1" applyBorder="1" applyAlignment="1">
      <alignment horizontal="center" vertical="center" wrapText="1"/>
    </xf>
    <xf numFmtId="49" fontId="11" fillId="11" borderId="78" xfId="0" applyNumberFormat="1" applyFont="1" applyFill="1" applyBorder="1" applyAlignment="1">
      <alignment horizontal="right" vertical="center" wrapText="1"/>
    </xf>
    <xf numFmtId="0" fontId="0" fillId="10" borderId="79" xfId="0" applyFill="1" applyBorder="1"/>
    <xf numFmtId="49" fontId="12" fillId="10" borderId="50" xfId="0" applyNumberFormat="1" applyFont="1" applyFill="1" applyBorder="1" applyAlignment="1">
      <alignment horizontal="left" vertical="center" wrapText="1"/>
    </xf>
    <xf numFmtId="0" fontId="12" fillId="10" borderId="50" xfId="0" applyFont="1" applyFill="1" applyBorder="1" applyAlignment="1">
      <alignment horizontal="center" vertical="center" wrapText="1"/>
    </xf>
    <xf numFmtId="3" fontId="12" fillId="10" borderId="50" xfId="0" applyNumberFormat="1" applyFont="1" applyFill="1" applyBorder="1" applyAlignment="1">
      <alignment horizontal="center" vertical="center"/>
    </xf>
    <xf numFmtId="3" fontId="12" fillId="10" borderId="50" xfId="0" applyNumberFormat="1" applyFont="1" applyFill="1" applyBorder="1" applyAlignment="1">
      <alignment horizontal="center" vertical="center" wrapText="1"/>
    </xf>
    <xf numFmtId="3" fontId="12" fillId="0" borderId="50" xfId="0" applyNumberFormat="1" applyFont="1" applyFill="1" applyBorder="1" applyAlignment="1">
      <alignment horizontal="center"/>
    </xf>
    <xf numFmtId="49" fontId="12" fillId="10" borderId="50" xfId="0" applyNumberFormat="1" applyFont="1" applyFill="1" applyBorder="1" applyAlignment="1">
      <alignment horizontal="left"/>
    </xf>
    <xf numFmtId="49" fontId="12" fillId="10" borderId="50" xfId="0" applyNumberFormat="1" applyFont="1" applyFill="1" applyBorder="1" applyAlignment="1">
      <alignment horizontal="center"/>
    </xf>
    <xf numFmtId="0" fontId="12" fillId="10" borderId="50" xfId="0" applyNumberFormat="1" applyFont="1" applyFill="1" applyBorder="1" applyAlignment="1">
      <alignment horizontal="center"/>
    </xf>
    <xf numFmtId="3" fontId="12" fillId="10" borderId="50" xfId="0" applyNumberFormat="1" applyFont="1" applyFill="1" applyBorder="1" applyAlignment="1">
      <alignment horizontal="center"/>
    </xf>
    <xf numFmtId="49" fontId="13" fillId="11" borderId="50" xfId="0" applyNumberFormat="1" applyFont="1" applyFill="1" applyBorder="1" applyAlignment="1">
      <alignment vertical="center"/>
    </xf>
    <xf numFmtId="0" fontId="13" fillId="11" borderId="50" xfId="0" applyFont="1" applyFill="1" applyBorder="1" applyAlignment="1">
      <alignment horizontal="center" vertical="center"/>
    </xf>
    <xf numFmtId="0" fontId="13" fillId="11" borderId="50" xfId="0" applyFont="1" applyFill="1" applyBorder="1" applyAlignment="1">
      <alignment vertical="center"/>
    </xf>
    <xf numFmtId="3" fontId="13" fillId="11" borderId="50" xfId="0" applyNumberFormat="1" applyFont="1" applyFill="1" applyBorder="1" applyAlignment="1">
      <alignment horizontal="center" vertical="center"/>
    </xf>
    <xf numFmtId="0" fontId="12" fillId="10" borderId="80" xfId="0" applyFont="1" applyFill="1" applyBorder="1"/>
    <xf numFmtId="0" fontId="12" fillId="10" borderId="81" xfId="0" applyFont="1" applyFill="1" applyBorder="1"/>
    <xf numFmtId="0" fontId="12" fillId="10" borderId="81" xfId="0" applyFont="1" applyFill="1" applyBorder="1" applyAlignment="1">
      <alignment horizontal="center"/>
    </xf>
    <xf numFmtId="3" fontId="12" fillId="10" borderId="81" xfId="0" applyNumberFormat="1" applyFont="1" applyFill="1" applyBorder="1"/>
    <xf numFmtId="3" fontId="12" fillId="10" borderId="81" xfId="0" applyNumberFormat="1" applyFont="1" applyFill="1" applyBorder="1" applyAlignment="1">
      <alignment horizontal="right"/>
    </xf>
    <xf numFmtId="49" fontId="11" fillId="11" borderId="78" xfId="0" applyNumberFormat="1" applyFont="1" applyFill="1" applyBorder="1" applyAlignment="1">
      <alignment horizontal="center" vertical="center"/>
    </xf>
    <xf numFmtId="0" fontId="12" fillId="10" borderId="50" xfId="0" applyFont="1" applyFill="1" applyBorder="1"/>
    <xf numFmtId="0" fontId="12" fillId="10" borderId="50" xfId="0" applyFont="1" applyFill="1" applyBorder="1" applyAlignment="1">
      <alignment horizontal="center"/>
    </xf>
    <xf numFmtId="49" fontId="12" fillId="10" borderId="50" xfId="0" applyNumberFormat="1" applyFont="1" applyFill="1" applyBorder="1" applyAlignment="1">
      <alignment horizontal="center" wrapText="1"/>
    </xf>
    <xf numFmtId="49" fontId="13" fillId="11" borderId="82" xfId="0" applyNumberFormat="1" applyFont="1" applyFill="1" applyBorder="1" applyAlignment="1">
      <alignment vertical="center"/>
    </xf>
    <xf numFmtId="0" fontId="13" fillId="11" borderId="82" xfId="0" applyFont="1" applyFill="1" applyBorder="1" applyAlignment="1">
      <alignment horizontal="center" vertical="center"/>
    </xf>
    <xf numFmtId="0" fontId="13" fillId="11" borderId="82" xfId="0" applyFont="1" applyFill="1" applyBorder="1" applyAlignment="1">
      <alignment horizontal="right" vertical="center"/>
    </xf>
    <xf numFmtId="0" fontId="13" fillId="11" borderId="82" xfId="0" applyFont="1" applyFill="1" applyBorder="1" applyAlignment="1">
      <alignment vertical="center"/>
    </xf>
    <xf numFmtId="3" fontId="13" fillId="11" borderId="82" xfId="0" applyNumberFormat="1" applyFont="1" applyFill="1" applyBorder="1" applyAlignment="1">
      <alignment horizontal="center" vertical="center"/>
    </xf>
    <xf numFmtId="3" fontId="0" fillId="0" borderId="19" xfId="0" applyNumberFormat="1" applyFill="1" applyBorder="1"/>
    <xf numFmtId="0" fontId="12" fillId="10" borderId="83" xfId="0" applyFont="1" applyFill="1" applyBorder="1"/>
    <xf numFmtId="3" fontId="12" fillId="10" borderId="83" xfId="0" applyNumberFormat="1" applyFont="1" applyFill="1" applyBorder="1"/>
    <xf numFmtId="3" fontId="12" fillId="10" borderId="83" xfId="0" applyNumberFormat="1" applyFont="1" applyFill="1" applyBorder="1" applyAlignment="1">
      <alignment horizontal="right"/>
    </xf>
    <xf numFmtId="49" fontId="11" fillId="13" borderId="84" xfId="0" applyNumberFormat="1" applyFont="1" applyFill="1" applyBorder="1" applyAlignment="1">
      <alignment vertical="center"/>
    </xf>
    <xf numFmtId="0" fontId="11" fillId="13" borderId="85" xfId="0" applyFont="1" applyFill="1" applyBorder="1" applyAlignment="1">
      <alignment vertical="center"/>
    </xf>
    <xf numFmtId="164" fontId="11" fillId="13" borderId="86" xfId="0" applyNumberFormat="1" applyFont="1" applyFill="1" applyBorder="1" applyAlignment="1">
      <alignment vertical="center"/>
    </xf>
    <xf numFmtId="49" fontId="11" fillId="11" borderId="87" xfId="0" applyNumberFormat="1" applyFont="1" applyFill="1" applyBorder="1" applyAlignment="1">
      <alignment vertical="center"/>
    </xf>
    <xf numFmtId="0" fontId="11" fillId="11" borderId="59" xfId="0" applyFont="1" applyFill="1" applyBorder="1" applyAlignment="1">
      <alignment vertical="center"/>
    </xf>
    <xf numFmtId="164" fontId="11" fillId="11" borderId="88" xfId="0" applyNumberFormat="1" applyFont="1" applyFill="1" applyBorder="1" applyAlignment="1">
      <alignment vertical="center"/>
    </xf>
    <xf numFmtId="49" fontId="11" fillId="13" borderId="87" xfId="0" applyNumberFormat="1" applyFont="1" applyFill="1" applyBorder="1" applyAlignment="1">
      <alignment vertical="center"/>
    </xf>
    <xf numFmtId="0" fontId="11" fillId="13" borderId="59" xfId="0" applyFont="1" applyFill="1" applyBorder="1" applyAlignment="1">
      <alignment vertical="center"/>
    </xf>
    <xf numFmtId="164" fontId="11" fillId="13" borderId="88" xfId="0" applyNumberFormat="1" applyFont="1" applyFill="1" applyBorder="1" applyAlignment="1">
      <alignment vertical="center"/>
    </xf>
    <xf numFmtId="49" fontId="11" fillId="13" borderId="89" xfId="0" applyNumberFormat="1" applyFont="1" applyFill="1" applyBorder="1" applyAlignment="1">
      <alignment vertical="center"/>
    </xf>
    <xf numFmtId="0" fontId="11" fillId="13" borderId="90" xfId="0" applyFont="1" applyFill="1" applyBorder="1" applyAlignment="1">
      <alignment vertical="center"/>
    </xf>
    <xf numFmtId="49" fontId="12" fillId="10" borderId="19" xfId="0" applyNumberFormat="1" applyFont="1" applyFill="1" applyBorder="1" applyAlignment="1">
      <alignment vertical="center"/>
    </xf>
    <xf numFmtId="0" fontId="11" fillId="10" borderId="19" xfId="0" applyFont="1" applyFill="1" applyBorder="1" applyAlignment="1">
      <alignment vertical="center"/>
    </xf>
    <xf numFmtId="164" fontId="11" fillId="10" borderId="19" xfId="0" applyNumberFormat="1" applyFont="1" applyFill="1" applyBorder="1" applyAlignment="1">
      <alignment horizontal="right" vertical="center"/>
    </xf>
    <xf numFmtId="0" fontId="12" fillId="10" borderId="19" xfId="0" applyFont="1" applyFill="1" applyBorder="1" applyAlignment="1">
      <alignment vertical="center"/>
    </xf>
    <xf numFmtId="49" fontId="17" fillId="10" borderId="40" xfId="0" applyNumberFormat="1" applyFont="1" applyFill="1" applyBorder="1" applyAlignment="1">
      <alignment vertical="center"/>
    </xf>
    <xf numFmtId="0" fontId="12" fillId="10" borderId="41" xfId="0" applyFont="1" applyFill="1" applyBorder="1"/>
    <xf numFmtId="0" fontId="12" fillId="10" borderId="42" xfId="0" applyFont="1" applyFill="1" applyBorder="1"/>
    <xf numFmtId="49" fontId="12" fillId="10" borderId="43" xfId="0" applyNumberFormat="1" applyFont="1" applyFill="1" applyBorder="1" applyAlignment="1">
      <alignment vertical="center"/>
    </xf>
    <xf numFmtId="0" fontId="12" fillId="10" borderId="19" xfId="0" applyFont="1" applyFill="1" applyBorder="1"/>
    <xf numFmtId="0" fontId="12" fillId="10" borderId="44" xfId="0" applyFont="1" applyFill="1" applyBorder="1"/>
    <xf numFmtId="49" fontId="12" fillId="10" borderId="45" xfId="0" applyNumberFormat="1" applyFont="1" applyFill="1" applyBorder="1" applyAlignment="1">
      <alignment vertical="center"/>
    </xf>
    <xf numFmtId="0" fontId="12" fillId="10" borderId="46" xfId="0" applyFont="1" applyFill="1" applyBorder="1"/>
    <xf numFmtId="0" fontId="12" fillId="10" borderId="47" xfId="0" applyFont="1" applyFill="1" applyBorder="1"/>
    <xf numFmtId="0" fontId="12" fillId="14" borderId="93" xfId="0" applyFont="1" applyFill="1" applyBorder="1"/>
    <xf numFmtId="0" fontId="12" fillId="15" borderId="19" xfId="0" applyFont="1" applyFill="1" applyBorder="1"/>
    <xf numFmtId="49" fontId="17" fillId="16" borderId="94" xfId="0" applyNumberFormat="1" applyFont="1" applyFill="1" applyBorder="1" applyAlignment="1">
      <alignment vertical="center"/>
    </xf>
    <xf numFmtId="49" fontId="17" fillId="16" borderId="95" xfId="0" applyNumberFormat="1" applyFont="1" applyFill="1" applyBorder="1" applyAlignment="1">
      <alignment horizontal="center" vertical="center"/>
    </xf>
    <xf numFmtId="49" fontId="12" fillId="16" borderId="96" xfId="0" applyNumberFormat="1" applyFont="1" applyFill="1" applyBorder="1" applyAlignment="1">
      <alignment horizontal="center"/>
    </xf>
    <xf numFmtId="49" fontId="17" fillId="10" borderId="97" xfId="0" applyNumberFormat="1" applyFont="1" applyFill="1" applyBorder="1" applyAlignment="1">
      <alignment vertical="center"/>
    </xf>
    <xf numFmtId="3" fontId="17" fillId="10" borderId="65" xfId="0" applyNumberFormat="1" applyFont="1" applyFill="1" applyBorder="1" applyAlignment="1">
      <alignment vertical="center"/>
    </xf>
    <xf numFmtId="9" fontId="12" fillId="10" borderId="98" xfId="0" applyNumberFormat="1" applyFont="1" applyFill="1" applyBorder="1"/>
    <xf numFmtId="165" fontId="17" fillId="10" borderId="65" xfId="0" applyNumberFormat="1" applyFont="1" applyFill="1" applyBorder="1" applyAlignment="1">
      <alignment vertical="center"/>
    </xf>
    <xf numFmtId="0" fontId="11" fillId="15" borderId="19" xfId="0" applyFont="1" applyFill="1" applyBorder="1" applyAlignment="1">
      <alignment vertical="center"/>
    </xf>
    <xf numFmtId="49" fontId="17" fillId="16" borderId="99" xfId="0" applyNumberFormat="1" applyFont="1" applyFill="1" applyBorder="1" applyAlignment="1">
      <alignment vertical="center"/>
    </xf>
    <xf numFmtId="165" fontId="17" fillId="16" borderId="100" xfId="0" applyNumberFormat="1" applyFont="1" applyFill="1" applyBorder="1" applyAlignment="1">
      <alignment vertical="center"/>
    </xf>
    <xf numFmtId="9" fontId="17" fillId="16" borderId="101" xfId="0" applyNumberFormat="1" applyFont="1" applyFill="1" applyBorder="1" applyAlignment="1">
      <alignment vertical="center"/>
    </xf>
    <xf numFmtId="0" fontId="13" fillId="10" borderId="19" xfId="0" applyFont="1" applyFill="1" applyBorder="1" applyAlignment="1">
      <alignment vertical="center"/>
    </xf>
    <xf numFmtId="49" fontId="19" fillId="14" borderId="40" xfId="0" applyNumberFormat="1" applyFont="1" applyFill="1" applyBorder="1" applyAlignment="1">
      <alignment horizontal="center" vertical="center"/>
    </xf>
    <xf numFmtId="49" fontId="19" fillId="14" borderId="41" xfId="0" applyNumberFormat="1" applyFont="1" applyFill="1" applyBorder="1" applyAlignment="1">
      <alignment horizontal="center" vertical="center"/>
    </xf>
    <xf numFmtId="49" fontId="17" fillId="16" borderId="102" xfId="0" applyNumberFormat="1" applyFont="1" applyFill="1" applyBorder="1" applyAlignment="1">
      <alignment vertical="center"/>
    </xf>
    <xf numFmtId="3" fontId="17" fillId="17" borderId="103" xfId="0" applyNumberFormat="1" applyFont="1" applyFill="1" applyBorder="1" applyAlignment="1">
      <alignment vertical="center"/>
    </xf>
    <xf numFmtId="3" fontId="17" fillId="16" borderId="103" xfId="0" applyNumberFormat="1" applyFont="1" applyFill="1" applyBorder="1" applyAlignment="1">
      <alignment vertical="center"/>
    </xf>
    <xf numFmtId="0" fontId="17" fillId="15" borderId="19" xfId="0" applyFont="1" applyFill="1" applyBorder="1" applyAlignment="1">
      <alignment vertical="center"/>
    </xf>
    <xf numFmtId="164" fontId="17" fillId="10" borderId="19" xfId="0" applyNumberFormat="1" applyFont="1" applyFill="1" applyBorder="1" applyAlignment="1">
      <alignment horizontal="right" vertical="center"/>
    </xf>
    <xf numFmtId="165" fontId="17" fillId="16" borderId="101" xfId="0" applyNumberFormat="1" applyFont="1" applyFill="1" applyBorder="1" applyAlignment="1">
      <alignment vertical="center"/>
    </xf>
    <xf numFmtId="49" fontId="20" fillId="10" borderId="19" xfId="0" applyNumberFormat="1" applyFont="1" applyFill="1" applyBorder="1" applyAlignment="1">
      <alignment vertical="center"/>
    </xf>
    <xf numFmtId="0" fontId="20" fillId="10" borderId="19" xfId="0" applyFont="1" applyFill="1" applyBorder="1"/>
    <xf numFmtId="0" fontId="20" fillId="10" borderId="19" xfId="0" applyFont="1" applyFill="1" applyBorder="1" applyAlignment="1">
      <alignment horizontal="right"/>
    </xf>
    <xf numFmtId="0" fontId="0" fillId="0" borderId="19" xfId="0" applyNumberFormat="1" applyFill="1" applyBorder="1" applyAlignment="1">
      <alignment horizontal="right"/>
    </xf>
    <xf numFmtId="49" fontId="15" fillId="11" borderId="65" xfId="0" applyNumberFormat="1" applyFont="1" applyFill="1" applyBorder="1" applyAlignment="1">
      <alignment horizontal="center" vertical="center"/>
    </xf>
    <xf numFmtId="0" fontId="15" fillId="12" borderId="65" xfId="0" applyFont="1" applyFill="1" applyBorder="1" applyAlignment="1">
      <alignment horizontal="center" vertical="center"/>
    </xf>
    <xf numFmtId="49" fontId="19" fillId="14" borderId="91" xfId="0" applyNumberFormat="1" applyFont="1" applyFill="1" applyBorder="1" applyAlignment="1">
      <alignment vertical="center"/>
    </xf>
    <xf numFmtId="0" fontId="17" fillId="14" borderId="92" xfId="0" applyFont="1" applyFill="1" applyBorder="1" applyAlignment="1">
      <alignment vertical="center"/>
    </xf>
    <xf numFmtId="49" fontId="19" fillId="14" borderId="54" xfId="0" applyNumberFormat="1" applyFont="1" applyFill="1" applyBorder="1" applyAlignment="1">
      <alignment horizontal="center" vertical="center"/>
    </xf>
    <xf numFmtId="49" fontId="19" fillId="14" borderId="55" xfId="0" applyNumberFormat="1" applyFont="1" applyFill="1" applyBorder="1" applyAlignment="1">
      <alignment horizontal="center" vertical="center"/>
    </xf>
    <xf numFmtId="49" fontId="19" fillId="14" borderId="56" xfId="0" applyNumberFormat="1" applyFont="1" applyFill="1" applyBorder="1" applyAlignment="1">
      <alignment horizontal="center" vertical="center"/>
    </xf>
    <xf numFmtId="49" fontId="13" fillId="11" borderId="65" xfId="0" applyNumberFormat="1" applyFont="1" applyFill="1" applyBorder="1" applyAlignment="1">
      <alignment wrapText="1"/>
    </xf>
    <xf numFmtId="0" fontId="13" fillId="12" borderId="65" xfId="0" applyFont="1" applyFill="1" applyBorder="1" applyAlignment="1">
      <alignment wrapText="1"/>
    </xf>
    <xf numFmtId="49" fontId="12" fillId="10" borderId="65" xfId="0" applyNumberFormat="1" applyFont="1" applyFill="1" applyBorder="1" applyAlignment="1">
      <alignment wrapText="1"/>
    </xf>
    <xf numFmtId="0" fontId="12" fillId="10" borderId="65" xfId="0" applyFont="1" applyFill="1" applyBorder="1" applyAlignment="1">
      <alignment wrapText="1"/>
    </xf>
    <xf numFmtId="49" fontId="12" fillId="10" borderId="65" xfId="0" applyNumberFormat="1" applyFont="1" applyFill="1" applyBorder="1"/>
    <xf numFmtId="0" fontId="12" fillId="10" borderId="65" xfId="0" applyFont="1" applyFill="1" applyBorder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10" fillId="8" borderId="54" xfId="0" applyNumberFormat="1" applyFont="1" applyFill="1" applyBorder="1" applyAlignment="1">
      <alignment horizontal="center" vertical="center"/>
    </xf>
    <xf numFmtId="49" fontId="10" fillId="8" borderId="55" xfId="0" applyNumberFormat="1" applyFont="1" applyFill="1" applyBorder="1" applyAlignment="1">
      <alignment horizontal="center" vertical="center"/>
    </xf>
    <xf numFmtId="49" fontId="10" fillId="8" borderId="5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961196</xdr:colOff>
      <xdr:row>1</xdr:row>
      <xdr:rowOff>120512</xdr:rowOff>
    </xdr:from>
    <xdr:to>
      <xdr:col>6</xdr:col>
      <xdr:colOff>690686</xdr:colOff>
      <xdr:row>7</xdr:row>
      <xdr:rowOff>152596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196" y="311012"/>
          <a:ext cx="712089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9</xdr:col>
      <xdr:colOff>447674</xdr:colOff>
      <xdr:row>7</xdr:row>
      <xdr:rowOff>11129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543675" cy="1182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0"/>
  <sheetViews>
    <sheetView tabSelected="1" topLeftCell="B1" zoomScale="110" zoomScaleNormal="110" workbookViewId="0">
      <selection activeCell="K21" sqref="K21"/>
    </sheetView>
  </sheetViews>
  <sheetFormatPr baseColWidth="10" defaultColWidth="10.85546875" defaultRowHeight="11.25" customHeight="1" x14ac:dyDescent="0.25"/>
  <cols>
    <col min="1" max="1" width="15.5703125" style="153" customWidth="1"/>
    <col min="2" max="2" width="21.28515625" style="153" customWidth="1"/>
    <col min="3" max="3" width="17" style="153" customWidth="1"/>
    <col min="4" max="4" width="14.85546875" style="153" customWidth="1"/>
    <col min="5" max="5" width="14.42578125" style="153" customWidth="1"/>
    <col min="6" max="6" width="18.7109375" style="153" customWidth="1"/>
    <col min="7" max="7" width="17.140625" style="303" customWidth="1"/>
    <col min="8" max="255" width="10.85546875" style="153" customWidth="1"/>
    <col min="256" max="16384" width="10.85546875" style="154"/>
  </cols>
  <sheetData>
    <row r="1" spans="1:9" ht="15" customHeight="1" x14ac:dyDescent="0.25">
      <c r="A1" s="151"/>
      <c r="B1" s="151"/>
      <c r="C1" s="151"/>
      <c r="D1" s="151"/>
      <c r="E1" s="151"/>
      <c r="F1" s="151"/>
      <c r="G1" s="152"/>
    </row>
    <row r="2" spans="1:9" ht="15" customHeight="1" x14ac:dyDescent="0.25">
      <c r="A2" s="151"/>
      <c r="B2" s="151"/>
      <c r="C2" s="151"/>
      <c r="D2" s="151"/>
      <c r="E2" s="151"/>
      <c r="F2" s="151"/>
      <c r="G2" s="152"/>
    </row>
    <row r="3" spans="1:9" ht="15" customHeight="1" x14ac:dyDescent="0.25">
      <c r="A3" s="151"/>
      <c r="B3" s="151"/>
      <c r="C3" s="151"/>
      <c r="D3" s="151"/>
      <c r="E3" s="151"/>
      <c r="F3" s="151"/>
      <c r="G3" s="152"/>
    </row>
    <row r="4" spans="1:9" ht="15" customHeight="1" x14ac:dyDescent="0.25">
      <c r="A4" s="151"/>
      <c r="B4" s="151"/>
      <c r="C4" s="151"/>
      <c r="D4" s="151"/>
      <c r="E4" s="151"/>
      <c r="F4" s="151"/>
      <c r="G4" s="152"/>
    </row>
    <row r="5" spans="1:9" ht="15" customHeight="1" x14ac:dyDescent="0.25">
      <c r="A5" s="151"/>
      <c r="B5" s="151"/>
      <c r="C5" s="151"/>
      <c r="D5" s="151"/>
      <c r="E5" s="151"/>
      <c r="F5" s="151"/>
      <c r="G5" s="152"/>
    </row>
    <row r="6" spans="1:9" ht="15" customHeight="1" x14ac:dyDescent="0.25">
      <c r="A6" s="151"/>
      <c r="B6" s="151"/>
      <c r="C6" s="151"/>
      <c r="D6" s="151"/>
      <c r="E6" s="151"/>
      <c r="F6" s="151"/>
      <c r="G6" s="152"/>
    </row>
    <row r="7" spans="1:9" ht="15" customHeight="1" x14ac:dyDescent="0.25">
      <c r="A7" s="151"/>
      <c r="B7" s="151"/>
      <c r="C7" s="151"/>
      <c r="D7" s="151"/>
      <c r="E7" s="151"/>
      <c r="F7" s="151"/>
      <c r="G7" s="152"/>
    </row>
    <row r="8" spans="1:9" ht="15" customHeight="1" x14ac:dyDescent="0.25">
      <c r="A8" s="151"/>
      <c r="B8" s="155"/>
      <c r="C8" s="156"/>
      <c r="D8" s="151"/>
      <c r="E8" s="156"/>
      <c r="F8" s="156"/>
      <c r="G8" s="157"/>
    </row>
    <row r="9" spans="1:9" ht="12" customHeight="1" x14ac:dyDescent="0.25">
      <c r="A9" s="158"/>
      <c r="B9" s="159" t="s">
        <v>0</v>
      </c>
      <c r="C9" s="160" t="s">
        <v>58</v>
      </c>
      <c r="D9" s="161"/>
      <c r="E9" s="311" t="s">
        <v>88</v>
      </c>
      <c r="F9" s="312"/>
      <c r="G9" s="162">
        <v>33000</v>
      </c>
      <c r="H9" s="163"/>
    </row>
    <row r="10" spans="1:9" ht="18" customHeight="1" x14ac:dyDescent="0.25">
      <c r="A10" s="158"/>
      <c r="B10" s="164" t="s">
        <v>1</v>
      </c>
      <c r="C10" s="165" t="s">
        <v>123</v>
      </c>
      <c r="D10" s="161"/>
      <c r="E10" s="313" t="s">
        <v>2</v>
      </c>
      <c r="F10" s="314"/>
      <c r="G10" s="160" t="s">
        <v>98</v>
      </c>
      <c r="H10" s="163"/>
    </row>
    <row r="11" spans="1:9" ht="18" customHeight="1" x14ac:dyDescent="0.25">
      <c r="A11" s="158"/>
      <c r="B11" s="164" t="s">
        <v>3</v>
      </c>
      <c r="C11" s="160" t="s">
        <v>125</v>
      </c>
      <c r="D11" s="161"/>
      <c r="E11" s="313" t="s">
        <v>96</v>
      </c>
      <c r="F11" s="314"/>
      <c r="G11" s="166">
        <v>450</v>
      </c>
      <c r="H11" s="1" t="s">
        <v>146</v>
      </c>
      <c r="I11" s="167"/>
    </row>
    <row r="12" spans="1:9" ht="14.45" customHeight="1" x14ac:dyDescent="0.25">
      <c r="A12" s="158"/>
      <c r="B12" s="164" t="s">
        <v>4</v>
      </c>
      <c r="C12" s="168" t="s">
        <v>124</v>
      </c>
      <c r="D12" s="161"/>
      <c r="E12" s="169" t="s">
        <v>5</v>
      </c>
      <c r="F12" s="170"/>
      <c r="G12" s="171">
        <f>G9*G11</f>
        <v>14850000</v>
      </c>
      <c r="H12" s="163"/>
    </row>
    <row r="13" spans="1:9" ht="16.899999999999999" customHeight="1" x14ac:dyDescent="0.25">
      <c r="A13" s="158"/>
      <c r="B13" s="164" t="s">
        <v>6</v>
      </c>
      <c r="C13" s="160" t="s">
        <v>126</v>
      </c>
      <c r="D13" s="161"/>
      <c r="E13" s="313" t="s">
        <v>7</v>
      </c>
      <c r="F13" s="314"/>
      <c r="G13" s="160" t="s">
        <v>128</v>
      </c>
      <c r="H13" s="163"/>
    </row>
    <row r="14" spans="1:9" ht="13.5" customHeight="1" x14ac:dyDescent="0.25">
      <c r="A14" s="158"/>
      <c r="B14" s="164" t="s">
        <v>8</v>
      </c>
      <c r="C14" s="160" t="s">
        <v>127</v>
      </c>
      <c r="D14" s="161"/>
      <c r="E14" s="313" t="s">
        <v>9</v>
      </c>
      <c r="F14" s="314"/>
      <c r="G14" s="160" t="s">
        <v>129</v>
      </c>
      <c r="H14" s="163"/>
    </row>
    <row r="15" spans="1:9" ht="25.5" customHeight="1" x14ac:dyDescent="0.25">
      <c r="A15" s="158"/>
      <c r="B15" s="164" t="s">
        <v>10</v>
      </c>
      <c r="C15" s="172">
        <v>44713</v>
      </c>
      <c r="D15" s="161"/>
      <c r="E15" s="315" t="s">
        <v>11</v>
      </c>
      <c r="F15" s="316"/>
      <c r="G15" s="168" t="s">
        <v>130</v>
      </c>
      <c r="H15" s="163"/>
    </row>
    <row r="16" spans="1:9" ht="12" customHeight="1" x14ac:dyDescent="0.25">
      <c r="A16" s="151"/>
      <c r="B16" s="173"/>
      <c r="C16" s="174"/>
      <c r="D16" s="175"/>
      <c r="E16" s="176"/>
      <c r="F16" s="176"/>
      <c r="G16" s="177"/>
      <c r="H16" s="163"/>
    </row>
    <row r="17" spans="1:8" ht="12" customHeight="1" x14ac:dyDescent="0.25">
      <c r="A17" s="178"/>
      <c r="B17" s="304" t="s">
        <v>12</v>
      </c>
      <c r="C17" s="305"/>
      <c r="D17" s="305"/>
      <c r="E17" s="305"/>
      <c r="F17" s="305"/>
      <c r="G17" s="305"/>
      <c r="H17" s="163"/>
    </row>
    <row r="18" spans="1:8" ht="12" customHeight="1" x14ac:dyDescent="0.25">
      <c r="A18" s="151"/>
      <c r="B18" s="179"/>
      <c r="C18" s="180"/>
      <c r="D18" s="180"/>
      <c r="E18" s="180"/>
      <c r="F18" s="181"/>
      <c r="G18" s="182"/>
      <c r="H18" s="163"/>
    </row>
    <row r="19" spans="1:8" ht="12" customHeight="1" x14ac:dyDescent="0.25">
      <c r="A19" s="158"/>
      <c r="B19" s="183" t="s">
        <v>13</v>
      </c>
      <c r="C19" s="184"/>
      <c r="D19" s="185"/>
      <c r="E19" s="185"/>
      <c r="F19" s="185"/>
      <c r="G19" s="186"/>
      <c r="H19" s="163"/>
    </row>
    <row r="20" spans="1:8" ht="24" customHeight="1" x14ac:dyDescent="0.25">
      <c r="A20" s="178"/>
      <c r="B20" s="187" t="s">
        <v>14</v>
      </c>
      <c r="C20" s="187" t="s">
        <v>15</v>
      </c>
      <c r="D20" s="187" t="s">
        <v>16</v>
      </c>
      <c r="E20" s="187" t="s">
        <v>17</v>
      </c>
      <c r="F20" s="187" t="s">
        <v>18</v>
      </c>
      <c r="G20" s="187" t="s">
        <v>19</v>
      </c>
      <c r="H20" s="163"/>
    </row>
    <row r="21" spans="1:8" ht="12.75" customHeight="1" x14ac:dyDescent="0.25">
      <c r="A21" s="178"/>
      <c r="B21" s="188" t="s">
        <v>61</v>
      </c>
      <c r="C21" s="189" t="s">
        <v>20</v>
      </c>
      <c r="D21" s="190">
        <v>12.6</v>
      </c>
      <c r="E21" s="189" t="s">
        <v>78</v>
      </c>
      <c r="F21" s="191">
        <v>25000</v>
      </c>
      <c r="G21" s="191">
        <f>D21*F21</f>
        <v>315000</v>
      </c>
      <c r="H21" s="163"/>
    </row>
    <row r="22" spans="1:8" ht="25.5" x14ac:dyDescent="0.25">
      <c r="A22" s="178"/>
      <c r="B22" s="188" t="s">
        <v>114</v>
      </c>
      <c r="C22" s="189" t="s">
        <v>59</v>
      </c>
      <c r="D22" s="190">
        <v>1333</v>
      </c>
      <c r="E22" s="189" t="s">
        <v>99</v>
      </c>
      <c r="F22" s="191">
        <v>250</v>
      </c>
      <c r="G22" s="191">
        <f>D22*F22</f>
        <v>333250</v>
      </c>
      <c r="H22" s="163"/>
    </row>
    <row r="23" spans="1:8" ht="12.75" customHeight="1" x14ac:dyDescent="0.25">
      <c r="A23" s="178"/>
      <c r="B23" s="188" t="s">
        <v>62</v>
      </c>
      <c r="C23" s="189" t="s">
        <v>59</v>
      </c>
      <c r="D23" s="192">
        <v>0</v>
      </c>
      <c r="E23" s="189" t="s">
        <v>99</v>
      </c>
      <c r="F23" s="191">
        <v>0</v>
      </c>
      <c r="G23" s="191">
        <f t="shared" ref="G23:G34" si="0">D23*F23</f>
        <v>0</v>
      </c>
      <c r="H23" s="163"/>
    </row>
    <row r="24" spans="1:8" ht="12.75" customHeight="1" x14ac:dyDescent="0.25">
      <c r="A24" s="178"/>
      <c r="B24" s="188" t="s">
        <v>63</v>
      </c>
      <c r="C24" s="189" t="s">
        <v>59</v>
      </c>
      <c r="D24" s="190">
        <v>1333</v>
      </c>
      <c r="E24" s="189" t="s">
        <v>99</v>
      </c>
      <c r="F24" s="191">
        <v>120</v>
      </c>
      <c r="G24" s="191">
        <f>D24*F24</f>
        <v>159960</v>
      </c>
      <c r="H24" s="163"/>
    </row>
    <row r="25" spans="1:8" ht="25.5" x14ac:dyDescent="0.25">
      <c r="A25" s="178"/>
      <c r="B25" s="188" t="s">
        <v>64</v>
      </c>
      <c r="C25" s="189" t="s">
        <v>20</v>
      </c>
      <c r="D25" s="190">
        <v>4</v>
      </c>
      <c r="E25" s="189" t="s">
        <v>99</v>
      </c>
      <c r="F25" s="191">
        <v>25000</v>
      </c>
      <c r="G25" s="191">
        <f t="shared" si="0"/>
        <v>100000</v>
      </c>
      <c r="H25" s="163"/>
    </row>
    <row r="26" spans="1:8" s="153" customFormat="1" ht="12.75" customHeight="1" x14ac:dyDescent="0.25">
      <c r="A26" s="178"/>
      <c r="B26" s="188" t="s">
        <v>65</v>
      </c>
      <c r="C26" s="189" t="s">
        <v>59</v>
      </c>
      <c r="D26" s="192">
        <v>1333</v>
      </c>
      <c r="E26" s="189" t="s">
        <v>78</v>
      </c>
      <c r="F26" s="191">
        <v>150</v>
      </c>
      <c r="G26" s="191">
        <f>D26*F26</f>
        <v>199950</v>
      </c>
      <c r="H26" s="163"/>
    </row>
    <row r="27" spans="1:8" s="153" customFormat="1" ht="12.75" customHeight="1" x14ac:dyDescent="0.25">
      <c r="A27" s="178"/>
      <c r="B27" s="188" t="s">
        <v>66</v>
      </c>
      <c r="C27" s="189" t="s">
        <v>59</v>
      </c>
      <c r="D27" s="190">
        <v>1333</v>
      </c>
      <c r="E27" s="189" t="s">
        <v>115</v>
      </c>
      <c r="F27" s="191">
        <v>180</v>
      </c>
      <c r="G27" s="191">
        <f t="shared" si="0"/>
        <v>239940</v>
      </c>
      <c r="H27" s="163"/>
    </row>
    <row r="28" spans="1:8" s="153" customFormat="1" ht="12.75" customHeight="1" x14ac:dyDescent="0.25">
      <c r="A28" s="178"/>
      <c r="B28" s="188" t="s">
        <v>117</v>
      </c>
      <c r="C28" s="189" t="s">
        <v>20</v>
      </c>
      <c r="D28" s="192">
        <v>0</v>
      </c>
      <c r="E28" s="189" t="s">
        <v>115</v>
      </c>
      <c r="F28" s="191">
        <v>0</v>
      </c>
      <c r="G28" s="191">
        <f t="shared" si="0"/>
        <v>0</v>
      </c>
      <c r="H28" s="163"/>
    </row>
    <row r="29" spans="1:8" s="153" customFormat="1" ht="12.75" customHeight="1" x14ac:dyDescent="0.25">
      <c r="A29" s="178"/>
      <c r="B29" s="188" t="s">
        <v>118</v>
      </c>
      <c r="C29" s="189" t="s">
        <v>59</v>
      </c>
      <c r="D29" s="190">
        <v>0</v>
      </c>
      <c r="E29" s="189" t="s">
        <v>100</v>
      </c>
      <c r="F29" s="191">
        <v>0</v>
      </c>
      <c r="G29" s="191">
        <f t="shared" si="0"/>
        <v>0</v>
      </c>
      <c r="H29" s="163"/>
    </row>
    <row r="30" spans="1:8" s="153" customFormat="1" ht="25.5" x14ac:dyDescent="0.25">
      <c r="A30" s="178"/>
      <c r="B30" s="188" t="s">
        <v>67</v>
      </c>
      <c r="C30" s="189" t="s">
        <v>59</v>
      </c>
      <c r="D30" s="192">
        <v>1333</v>
      </c>
      <c r="E30" s="189" t="s">
        <v>104</v>
      </c>
      <c r="F30" s="191">
        <v>600</v>
      </c>
      <c r="G30" s="191">
        <f t="shared" si="0"/>
        <v>799800</v>
      </c>
      <c r="H30" s="163"/>
    </row>
    <row r="31" spans="1:8" s="153" customFormat="1" ht="12.75" customHeight="1" x14ac:dyDescent="0.25">
      <c r="A31" s="178"/>
      <c r="B31" s="188" t="s">
        <v>119</v>
      </c>
      <c r="C31" s="189" t="s">
        <v>20</v>
      </c>
      <c r="D31" s="190">
        <v>0</v>
      </c>
      <c r="E31" s="189" t="s">
        <v>116</v>
      </c>
      <c r="F31" s="191">
        <v>0</v>
      </c>
      <c r="G31" s="191">
        <f t="shared" si="0"/>
        <v>0</v>
      </c>
      <c r="H31" s="163"/>
    </row>
    <row r="32" spans="1:8" s="153" customFormat="1" ht="12.75" customHeight="1" x14ac:dyDescent="0.25">
      <c r="A32" s="178"/>
      <c r="B32" s="188" t="s">
        <v>120</v>
      </c>
      <c r="C32" s="189" t="s">
        <v>84</v>
      </c>
      <c r="D32" s="190">
        <v>18</v>
      </c>
      <c r="E32" s="189" t="s">
        <v>103</v>
      </c>
      <c r="F32" s="191">
        <v>25000</v>
      </c>
      <c r="G32" s="191">
        <f t="shared" si="0"/>
        <v>450000</v>
      </c>
      <c r="H32" s="163"/>
    </row>
    <row r="33" spans="1:8" s="153" customFormat="1" ht="12.75" customHeight="1" x14ac:dyDescent="0.25">
      <c r="A33" s="178"/>
      <c r="B33" s="188" t="s">
        <v>138</v>
      </c>
      <c r="C33" s="189" t="s">
        <v>89</v>
      </c>
      <c r="D33" s="192">
        <v>3000</v>
      </c>
      <c r="E33" s="189" t="s">
        <v>98</v>
      </c>
      <c r="F33" s="191">
        <v>200</v>
      </c>
      <c r="G33" s="191">
        <f t="shared" si="0"/>
        <v>600000</v>
      </c>
      <c r="H33" s="163"/>
    </row>
    <row r="34" spans="1:8" s="153" customFormat="1" ht="12.75" customHeight="1" x14ac:dyDescent="0.25">
      <c r="A34" s="178"/>
      <c r="B34" s="188" t="s">
        <v>122</v>
      </c>
      <c r="C34" s="189" t="s">
        <v>20</v>
      </c>
      <c r="D34" s="190">
        <v>6.5</v>
      </c>
      <c r="E34" s="189" t="s">
        <v>85</v>
      </c>
      <c r="F34" s="191">
        <v>25000</v>
      </c>
      <c r="G34" s="191">
        <f t="shared" si="0"/>
        <v>162500</v>
      </c>
      <c r="H34" s="163"/>
    </row>
    <row r="35" spans="1:8" s="153" customFormat="1" ht="15.75" customHeight="1" x14ac:dyDescent="0.25">
      <c r="A35" s="178"/>
      <c r="B35" s="188" t="s">
        <v>121</v>
      </c>
      <c r="C35" s="189" t="s">
        <v>20</v>
      </c>
      <c r="D35" s="190">
        <v>9</v>
      </c>
      <c r="E35" s="189" t="s">
        <v>100</v>
      </c>
      <c r="F35" s="191">
        <v>25000</v>
      </c>
      <c r="G35" s="191">
        <f>D35*F35</f>
        <v>225000</v>
      </c>
      <c r="H35" s="163"/>
    </row>
    <row r="36" spans="1:8" s="153" customFormat="1" ht="12.75" customHeight="1" x14ac:dyDescent="0.25">
      <c r="A36" s="178"/>
      <c r="B36" s="193" t="s">
        <v>21</v>
      </c>
      <c r="C36" s="194"/>
      <c r="D36" s="194"/>
      <c r="E36" s="194"/>
      <c r="F36" s="195"/>
      <c r="G36" s="196">
        <f>SUM(G21:G35)</f>
        <v>3585400</v>
      </c>
      <c r="H36" s="163"/>
    </row>
    <row r="37" spans="1:8" s="153" customFormat="1" ht="12" customHeight="1" x14ac:dyDescent="0.25">
      <c r="A37" s="151"/>
      <c r="B37" s="179"/>
      <c r="C37" s="181"/>
      <c r="D37" s="181"/>
      <c r="E37" s="181"/>
      <c r="F37" s="197"/>
      <c r="G37" s="198"/>
      <c r="H37" s="163"/>
    </row>
    <row r="38" spans="1:8" s="153" customFormat="1" ht="12" customHeight="1" x14ac:dyDescent="0.25">
      <c r="A38" s="158"/>
      <c r="B38" s="199" t="s">
        <v>22</v>
      </c>
      <c r="C38" s="200"/>
      <c r="D38" s="201"/>
      <c r="E38" s="201"/>
      <c r="F38" s="202"/>
      <c r="G38" s="203"/>
      <c r="H38" s="163"/>
    </row>
    <row r="39" spans="1:8" s="153" customFormat="1" ht="24" customHeight="1" x14ac:dyDescent="0.25">
      <c r="A39" s="158"/>
      <c r="B39" s="204" t="s">
        <v>14</v>
      </c>
      <c r="C39" s="205" t="s">
        <v>15</v>
      </c>
      <c r="D39" s="205" t="s">
        <v>16</v>
      </c>
      <c r="E39" s="204" t="s">
        <v>55</v>
      </c>
      <c r="F39" s="205" t="s">
        <v>18</v>
      </c>
      <c r="G39" s="204" t="s">
        <v>19</v>
      </c>
      <c r="H39" s="163"/>
    </row>
    <row r="40" spans="1:8" s="153" customFormat="1" ht="12" customHeight="1" x14ac:dyDescent="0.25">
      <c r="A40" s="158"/>
      <c r="B40" s="206"/>
      <c r="C40" s="207" t="s">
        <v>55</v>
      </c>
      <c r="D40" s="207" t="s">
        <v>55</v>
      </c>
      <c r="E40" s="207" t="s">
        <v>55</v>
      </c>
      <c r="F40" s="208" t="s">
        <v>55</v>
      </c>
      <c r="G40" s="209"/>
      <c r="H40" s="163"/>
    </row>
    <row r="41" spans="1:8" s="153" customFormat="1" ht="12" customHeight="1" x14ac:dyDescent="0.25">
      <c r="A41" s="158"/>
      <c r="B41" s="210" t="s">
        <v>23</v>
      </c>
      <c r="C41" s="211"/>
      <c r="D41" s="211"/>
      <c r="E41" s="211"/>
      <c r="F41" s="212"/>
      <c r="G41" s="213"/>
      <c r="H41" s="163"/>
    </row>
    <row r="42" spans="1:8" s="153" customFormat="1" ht="12" customHeight="1" x14ac:dyDescent="0.25">
      <c r="A42" s="151"/>
      <c r="B42" s="214"/>
      <c r="C42" s="215"/>
      <c r="D42" s="215"/>
      <c r="E42" s="215"/>
      <c r="F42" s="216"/>
      <c r="G42" s="217"/>
      <c r="H42" s="163"/>
    </row>
    <row r="43" spans="1:8" s="153" customFormat="1" ht="12" customHeight="1" x14ac:dyDescent="0.25">
      <c r="A43" s="158"/>
      <c r="B43" s="199" t="s">
        <v>24</v>
      </c>
      <c r="C43" s="200"/>
      <c r="D43" s="201"/>
      <c r="E43" s="201"/>
      <c r="F43" s="202"/>
      <c r="G43" s="203"/>
      <c r="H43" s="163"/>
    </row>
    <row r="44" spans="1:8" s="153" customFormat="1" ht="24" customHeight="1" x14ac:dyDescent="0.25">
      <c r="A44" s="158"/>
      <c r="B44" s="218" t="s">
        <v>14</v>
      </c>
      <c r="C44" s="218" t="s">
        <v>15</v>
      </c>
      <c r="D44" s="218" t="s">
        <v>16</v>
      </c>
      <c r="E44" s="218" t="s">
        <v>17</v>
      </c>
      <c r="F44" s="219" t="s">
        <v>18</v>
      </c>
      <c r="G44" s="218" t="s">
        <v>19</v>
      </c>
      <c r="H44" s="163"/>
    </row>
    <row r="45" spans="1:8" s="153" customFormat="1" ht="12.75" customHeight="1" x14ac:dyDescent="0.25">
      <c r="A45" s="178"/>
      <c r="B45" s="188" t="s">
        <v>72</v>
      </c>
      <c r="C45" s="189" t="s">
        <v>131</v>
      </c>
      <c r="D45" s="190">
        <v>1</v>
      </c>
      <c r="E45" s="189" t="s">
        <v>99</v>
      </c>
      <c r="F45" s="191">
        <v>35000</v>
      </c>
      <c r="G45" s="191">
        <f>D45*F45</f>
        <v>35000</v>
      </c>
      <c r="H45" s="163"/>
    </row>
    <row r="46" spans="1:8" s="153" customFormat="1" ht="25.5" x14ac:dyDescent="0.25">
      <c r="A46" s="178"/>
      <c r="B46" s="188" t="s">
        <v>73</v>
      </c>
      <c r="C46" s="189" t="s">
        <v>131</v>
      </c>
      <c r="D46" s="190">
        <v>3</v>
      </c>
      <c r="E46" s="189" t="s">
        <v>74</v>
      </c>
      <c r="F46" s="191">
        <v>20000</v>
      </c>
      <c r="G46" s="191">
        <f t="shared" ref="G46:G49" si="1">D46*F46</f>
        <v>60000</v>
      </c>
      <c r="H46" s="163"/>
    </row>
    <row r="47" spans="1:8" s="153" customFormat="1" ht="25.5" x14ac:dyDescent="0.25">
      <c r="A47" s="178"/>
      <c r="B47" s="188" t="s">
        <v>75</v>
      </c>
      <c r="C47" s="189" t="s">
        <v>131</v>
      </c>
      <c r="D47" s="190">
        <v>15</v>
      </c>
      <c r="E47" s="189" t="s">
        <v>90</v>
      </c>
      <c r="F47" s="191">
        <v>25000</v>
      </c>
      <c r="G47" s="191">
        <f t="shared" si="1"/>
        <v>375000</v>
      </c>
      <c r="H47" s="163"/>
    </row>
    <row r="48" spans="1:8" s="153" customFormat="1" ht="12.75" customHeight="1" x14ac:dyDescent="0.25">
      <c r="A48" s="178"/>
      <c r="B48" s="188" t="s">
        <v>77</v>
      </c>
      <c r="C48" s="189" t="s">
        <v>131</v>
      </c>
      <c r="D48" s="190">
        <v>1</v>
      </c>
      <c r="E48" s="189" t="s">
        <v>78</v>
      </c>
      <c r="F48" s="191">
        <v>20000</v>
      </c>
      <c r="G48" s="191">
        <f t="shared" si="1"/>
        <v>20000</v>
      </c>
      <c r="H48" s="163"/>
    </row>
    <row r="49" spans="1:8" s="153" customFormat="1" ht="12.75" customHeight="1" x14ac:dyDescent="0.25">
      <c r="A49" s="178"/>
      <c r="B49" s="188" t="s">
        <v>79</v>
      </c>
      <c r="C49" s="189" t="s">
        <v>131</v>
      </c>
      <c r="D49" s="190">
        <v>1</v>
      </c>
      <c r="E49" s="189" t="s">
        <v>78</v>
      </c>
      <c r="F49" s="191">
        <v>35000</v>
      </c>
      <c r="G49" s="191">
        <f t="shared" si="1"/>
        <v>35000</v>
      </c>
      <c r="H49" s="163"/>
    </row>
    <row r="50" spans="1:8" s="153" customFormat="1" ht="12.75" customHeight="1" x14ac:dyDescent="0.25">
      <c r="A50" s="178"/>
      <c r="B50" s="188" t="s">
        <v>80</v>
      </c>
      <c r="C50" s="189" t="s">
        <v>131</v>
      </c>
      <c r="D50" s="190">
        <v>0</v>
      </c>
      <c r="E50" s="189"/>
      <c r="F50" s="191">
        <v>0</v>
      </c>
      <c r="G50" s="191">
        <f>D50*F50</f>
        <v>0</v>
      </c>
      <c r="H50" s="163"/>
    </row>
    <row r="51" spans="1:8" s="153" customFormat="1" ht="25.5" x14ac:dyDescent="0.25">
      <c r="A51" s="178"/>
      <c r="B51" s="188" t="s">
        <v>81</v>
      </c>
      <c r="C51" s="189" t="s">
        <v>131</v>
      </c>
      <c r="D51" s="190">
        <v>0</v>
      </c>
      <c r="E51" s="189" t="s">
        <v>104</v>
      </c>
      <c r="F51" s="191">
        <v>0</v>
      </c>
      <c r="G51" s="191">
        <f>D51*F51</f>
        <v>0</v>
      </c>
      <c r="H51" s="163"/>
    </row>
    <row r="52" spans="1:8" s="153" customFormat="1" ht="12.75" customHeight="1" x14ac:dyDescent="0.25">
      <c r="A52" s="158"/>
      <c r="B52" s="210" t="s">
        <v>25</v>
      </c>
      <c r="C52" s="211"/>
      <c r="D52" s="211"/>
      <c r="E52" s="211"/>
      <c r="F52" s="211"/>
      <c r="G52" s="213">
        <f>SUM(G45:G51)</f>
        <v>525000</v>
      </c>
      <c r="H52" s="163"/>
    </row>
    <row r="53" spans="1:8" s="153" customFormat="1" ht="12" customHeight="1" x14ac:dyDescent="0.25">
      <c r="A53" s="151"/>
      <c r="B53" s="214"/>
      <c r="C53" s="215"/>
      <c r="D53" s="215"/>
      <c r="E53" s="215"/>
      <c r="F53" s="216"/>
      <c r="G53" s="217"/>
      <c r="H53" s="163"/>
    </row>
    <row r="54" spans="1:8" s="153" customFormat="1" ht="12" customHeight="1" x14ac:dyDescent="0.25">
      <c r="A54" s="158"/>
      <c r="B54" s="199" t="s">
        <v>26</v>
      </c>
      <c r="C54" s="200"/>
      <c r="D54" s="201"/>
      <c r="E54" s="201"/>
      <c r="F54" s="202"/>
      <c r="G54" s="203"/>
      <c r="H54" s="163"/>
    </row>
    <row r="55" spans="1:8" s="153" customFormat="1" ht="24" customHeight="1" x14ac:dyDescent="0.25">
      <c r="A55" s="158"/>
      <c r="B55" s="220" t="s">
        <v>27</v>
      </c>
      <c r="C55" s="220" t="s">
        <v>28</v>
      </c>
      <c r="D55" s="220" t="s">
        <v>29</v>
      </c>
      <c r="E55" s="220" t="s">
        <v>17</v>
      </c>
      <c r="F55" s="220" t="s">
        <v>18</v>
      </c>
      <c r="G55" s="221" t="s">
        <v>19</v>
      </c>
      <c r="H55" s="163"/>
    </row>
    <row r="56" spans="1:8" s="153" customFormat="1" ht="25.5" x14ac:dyDescent="0.25">
      <c r="A56" s="222"/>
      <c r="B56" s="223" t="s">
        <v>92</v>
      </c>
      <c r="C56" s="224" t="s">
        <v>60</v>
      </c>
      <c r="D56" s="225">
        <v>1</v>
      </c>
      <c r="E56" s="224" t="s">
        <v>76</v>
      </c>
      <c r="F56" s="226">
        <v>1000000</v>
      </c>
      <c r="G56" s="227">
        <f>D56*F56</f>
        <v>1000000</v>
      </c>
      <c r="H56" s="163"/>
    </row>
    <row r="57" spans="1:8" s="153" customFormat="1" ht="12.75" customHeight="1" x14ac:dyDescent="0.25">
      <c r="A57" s="222"/>
      <c r="B57" s="228" t="s">
        <v>68</v>
      </c>
      <c r="C57" s="229" t="s">
        <v>60</v>
      </c>
      <c r="D57" s="230">
        <v>1</v>
      </c>
      <c r="E57" s="229" t="s">
        <v>69</v>
      </c>
      <c r="F57" s="231">
        <v>1800000</v>
      </c>
      <c r="G57" s="231">
        <f t="shared" ref="G57:G58" si="2">D57*F57</f>
        <v>1800000</v>
      </c>
      <c r="H57" s="163"/>
    </row>
    <row r="58" spans="1:8" s="153" customFormat="1" ht="12.75" customHeight="1" x14ac:dyDescent="0.25">
      <c r="A58" s="222"/>
      <c r="B58" s="228" t="s">
        <v>70</v>
      </c>
      <c r="C58" s="229" t="s">
        <v>71</v>
      </c>
      <c r="D58" s="230">
        <v>80</v>
      </c>
      <c r="E58" s="229" t="s">
        <v>91</v>
      </c>
      <c r="F58" s="231">
        <v>5000</v>
      </c>
      <c r="G58" s="231">
        <f t="shared" si="2"/>
        <v>400000</v>
      </c>
      <c r="H58" s="163"/>
    </row>
    <row r="59" spans="1:8" s="153" customFormat="1" ht="13.5" customHeight="1" x14ac:dyDescent="0.25">
      <c r="A59" s="222"/>
      <c r="B59" s="232" t="s">
        <v>30</v>
      </c>
      <c r="C59" s="233"/>
      <c r="D59" s="233"/>
      <c r="E59" s="233"/>
      <c r="F59" s="234"/>
      <c r="G59" s="235">
        <f>SUM(G56:G58)</f>
        <v>3200000</v>
      </c>
      <c r="H59" s="163"/>
    </row>
    <row r="60" spans="1:8" s="153" customFormat="1" ht="12" customHeight="1" x14ac:dyDescent="0.25">
      <c r="A60" s="151"/>
      <c r="B60" s="236"/>
      <c r="C60" s="237"/>
      <c r="D60" s="237"/>
      <c r="E60" s="238"/>
      <c r="F60" s="239"/>
      <c r="G60" s="240"/>
      <c r="H60" s="163"/>
    </row>
    <row r="61" spans="1:8" s="153" customFormat="1" ht="12" customHeight="1" x14ac:dyDescent="0.25">
      <c r="A61" s="158"/>
      <c r="B61" s="199" t="s">
        <v>31</v>
      </c>
      <c r="C61" s="200"/>
      <c r="D61" s="201"/>
      <c r="E61" s="201"/>
      <c r="F61" s="202"/>
      <c r="G61" s="203"/>
      <c r="H61" s="163"/>
    </row>
    <row r="62" spans="1:8" s="153" customFormat="1" ht="24" customHeight="1" x14ac:dyDescent="0.25">
      <c r="A62" s="158"/>
      <c r="B62" s="241" t="s">
        <v>32</v>
      </c>
      <c r="C62" s="220" t="s">
        <v>28</v>
      </c>
      <c r="D62" s="220" t="s">
        <v>29</v>
      </c>
      <c r="E62" s="241" t="s">
        <v>17</v>
      </c>
      <c r="F62" s="220" t="s">
        <v>18</v>
      </c>
      <c r="G62" s="241" t="s">
        <v>19</v>
      </c>
      <c r="H62" s="163"/>
    </row>
    <row r="63" spans="1:8" s="153" customFormat="1" ht="25.5" x14ac:dyDescent="0.25">
      <c r="A63" s="222"/>
      <c r="B63" s="242" t="s">
        <v>82</v>
      </c>
      <c r="C63" s="243" t="s">
        <v>93</v>
      </c>
      <c r="D63" s="243">
        <v>1</v>
      </c>
      <c r="E63" s="244" t="s">
        <v>76</v>
      </c>
      <c r="F63" s="231">
        <v>500000</v>
      </c>
      <c r="G63" s="231">
        <f>D63*F63</f>
        <v>500000</v>
      </c>
      <c r="H63" s="163"/>
    </row>
    <row r="64" spans="1:8" s="153" customFormat="1" ht="16.5" customHeight="1" x14ac:dyDescent="0.25">
      <c r="A64" s="222"/>
      <c r="B64" s="242" t="s">
        <v>83</v>
      </c>
      <c r="C64" s="243" t="s">
        <v>84</v>
      </c>
      <c r="D64" s="243">
        <v>0</v>
      </c>
      <c r="E64" s="229" t="s">
        <v>85</v>
      </c>
      <c r="F64" s="231">
        <v>0</v>
      </c>
      <c r="G64" s="231">
        <f t="shared" ref="G64:G67" si="3">D64*F64</f>
        <v>0</v>
      </c>
      <c r="H64" s="163"/>
    </row>
    <row r="65" spans="1:9" s="153" customFormat="1" ht="16.5" customHeight="1" x14ac:dyDescent="0.25">
      <c r="A65" s="222"/>
      <c r="B65" s="242" t="s">
        <v>86</v>
      </c>
      <c r="C65" s="243" t="s">
        <v>84</v>
      </c>
      <c r="D65" s="243">
        <v>1</v>
      </c>
      <c r="E65" s="229" t="s">
        <v>85</v>
      </c>
      <c r="F65" s="231">
        <v>60000</v>
      </c>
      <c r="G65" s="231">
        <f t="shared" si="3"/>
        <v>60000</v>
      </c>
      <c r="H65" s="163"/>
    </row>
    <row r="66" spans="1:9" s="153" customFormat="1" ht="16.5" customHeight="1" x14ac:dyDescent="0.25">
      <c r="A66" s="222"/>
      <c r="B66" s="242" t="s">
        <v>87</v>
      </c>
      <c r="C66" s="243" t="s">
        <v>95</v>
      </c>
      <c r="D66" s="243">
        <v>5</v>
      </c>
      <c r="E66" s="229" t="s">
        <v>105</v>
      </c>
      <c r="F66" s="231">
        <v>50000</v>
      </c>
      <c r="G66" s="231">
        <f t="shared" si="3"/>
        <v>250000</v>
      </c>
      <c r="H66" s="163"/>
    </row>
    <row r="67" spans="1:9" s="153" customFormat="1" ht="16.5" customHeight="1" x14ac:dyDescent="0.25">
      <c r="A67" s="222"/>
      <c r="B67" s="242"/>
      <c r="C67" s="243"/>
      <c r="D67" s="243"/>
      <c r="E67" s="229"/>
      <c r="F67" s="231"/>
      <c r="G67" s="231">
        <f t="shared" si="3"/>
        <v>0</v>
      </c>
      <c r="H67" s="163"/>
    </row>
    <row r="68" spans="1:9" s="153" customFormat="1" ht="13.5" customHeight="1" x14ac:dyDescent="0.25">
      <c r="A68" s="158"/>
      <c r="B68" s="245" t="s">
        <v>33</v>
      </c>
      <c r="C68" s="246"/>
      <c r="D68" s="246"/>
      <c r="E68" s="247"/>
      <c r="F68" s="248"/>
      <c r="G68" s="249">
        <f>SUM(G63:G67)</f>
        <v>810000</v>
      </c>
      <c r="H68" s="163"/>
      <c r="I68" s="250"/>
    </row>
    <row r="69" spans="1:9" s="153" customFormat="1" ht="12" customHeight="1" x14ac:dyDescent="0.25">
      <c r="A69" s="151"/>
      <c r="B69" s="251"/>
      <c r="C69" s="251"/>
      <c r="D69" s="251"/>
      <c r="E69" s="251"/>
      <c r="F69" s="252"/>
      <c r="G69" s="253"/>
      <c r="H69" s="163"/>
    </row>
    <row r="70" spans="1:9" s="153" customFormat="1" ht="12" customHeight="1" x14ac:dyDescent="0.25">
      <c r="A70" s="222"/>
      <c r="B70" s="254" t="s">
        <v>34</v>
      </c>
      <c r="C70" s="255"/>
      <c r="D70" s="255"/>
      <c r="E70" s="255"/>
      <c r="F70" s="255"/>
      <c r="G70" s="256">
        <f>G36+G41+G52+G59+G68</f>
        <v>8120400</v>
      </c>
      <c r="H70" s="163"/>
    </row>
    <row r="71" spans="1:9" s="153" customFormat="1" ht="12" customHeight="1" x14ac:dyDescent="0.25">
      <c r="A71" s="222"/>
      <c r="B71" s="257" t="s">
        <v>35</v>
      </c>
      <c r="C71" s="258"/>
      <c r="D71" s="258"/>
      <c r="E71" s="258"/>
      <c r="F71" s="258"/>
      <c r="G71" s="259">
        <f>G70*0.05</f>
        <v>406020</v>
      </c>
      <c r="H71" s="163"/>
    </row>
    <row r="72" spans="1:9" s="153" customFormat="1" ht="12" customHeight="1" x14ac:dyDescent="0.25">
      <c r="A72" s="222"/>
      <c r="B72" s="260" t="s">
        <v>36</v>
      </c>
      <c r="C72" s="261"/>
      <c r="D72" s="261"/>
      <c r="E72" s="261"/>
      <c r="F72" s="261"/>
      <c r="G72" s="262">
        <f>G71+G70</f>
        <v>8526420</v>
      </c>
      <c r="H72" s="163"/>
    </row>
    <row r="73" spans="1:9" s="153" customFormat="1" ht="12" customHeight="1" x14ac:dyDescent="0.25">
      <c r="A73" s="222"/>
      <c r="B73" s="257" t="s">
        <v>37</v>
      </c>
      <c r="C73" s="258"/>
      <c r="D73" s="258"/>
      <c r="E73" s="258"/>
      <c r="F73" s="258"/>
      <c r="G73" s="259">
        <f>G12</f>
        <v>14850000</v>
      </c>
      <c r="H73" s="163"/>
    </row>
    <row r="74" spans="1:9" s="153" customFormat="1" ht="12" customHeight="1" x14ac:dyDescent="0.25">
      <c r="A74" s="222"/>
      <c r="B74" s="263" t="s">
        <v>38</v>
      </c>
      <c r="C74" s="264"/>
      <c r="D74" s="264"/>
      <c r="E74" s="264"/>
      <c r="F74" s="264"/>
      <c r="G74" s="256">
        <f>G73-G72</f>
        <v>6323580</v>
      </c>
      <c r="H74" s="163"/>
    </row>
    <row r="75" spans="1:9" s="153" customFormat="1" ht="12" customHeight="1" x14ac:dyDescent="0.25">
      <c r="A75" s="222"/>
      <c r="B75" s="265" t="s">
        <v>141</v>
      </c>
      <c r="C75" s="266"/>
      <c r="D75" s="266"/>
      <c r="E75" s="266"/>
      <c r="F75" s="266"/>
      <c r="G75" s="267"/>
      <c r="H75" s="163"/>
    </row>
    <row r="76" spans="1:9" s="153" customFormat="1" ht="12.75" customHeight="1" thickBot="1" x14ac:dyDescent="0.3">
      <c r="A76" s="222"/>
      <c r="B76" s="268"/>
      <c r="C76" s="266"/>
      <c r="D76" s="266"/>
      <c r="E76" s="266"/>
      <c r="F76" s="266"/>
      <c r="G76" s="267"/>
      <c r="H76" s="163"/>
    </row>
    <row r="77" spans="1:9" s="153" customFormat="1" ht="12" customHeight="1" x14ac:dyDescent="0.25">
      <c r="A77" s="222"/>
      <c r="B77" s="269" t="s">
        <v>142</v>
      </c>
      <c r="C77" s="270"/>
      <c r="D77" s="270"/>
      <c r="E77" s="270"/>
      <c r="F77" s="271"/>
      <c r="G77" s="267"/>
      <c r="H77" s="163"/>
    </row>
    <row r="78" spans="1:9" s="153" customFormat="1" ht="12" customHeight="1" x14ac:dyDescent="0.25">
      <c r="A78" s="222"/>
      <c r="B78" s="272" t="s">
        <v>39</v>
      </c>
      <c r="C78" s="273"/>
      <c r="D78" s="273"/>
      <c r="E78" s="273"/>
      <c r="F78" s="274"/>
      <c r="G78" s="267"/>
      <c r="H78" s="163"/>
    </row>
    <row r="79" spans="1:9" s="153" customFormat="1" ht="12" customHeight="1" x14ac:dyDescent="0.25">
      <c r="A79" s="222"/>
      <c r="B79" s="272" t="s">
        <v>40</v>
      </c>
      <c r="C79" s="273"/>
      <c r="D79" s="273"/>
      <c r="E79" s="273"/>
      <c r="F79" s="274"/>
      <c r="G79" s="267"/>
      <c r="H79" s="163"/>
    </row>
    <row r="80" spans="1:9" s="153" customFormat="1" ht="12" customHeight="1" x14ac:dyDescent="0.25">
      <c r="A80" s="222"/>
      <c r="B80" s="272" t="s">
        <v>41</v>
      </c>
      <c r="C80" s="273"/>
      <c r="D80" s="273"/>
      <c r="E80" s="273"/>
      <c r="F80" s="274"/>
      <c r="G80" s="267"/>
      <c r="H80" s="163"/>
    </row>
    <row r="81" spans="1:8" s="153" customFormat="1" ht="12" customHeight="1" x14ac:dyDescent="0.25">
      <c r="A81" s="222"/>
      <c r="B81" s="272" t="s">
        <v>42</v>
      </c>
      <c r="C81" s="273"/>
      <c r="D81" s="273"/>
      <c r="E81" s="273"/>
      <c r="F81" s="274"/>
      <c r="G81" s="267"/>
      <c r="H81" s="163"/>
    </row>
    <row r="82" spans="1:8" s="153" customFormat="1" ht="12" customHeight="1" x14ac:dyDescent="0.25">
      <c r="A82" s="222"/>
      <c r="B82" s="272" t="s">
        <v>43</v>
      </c>
      <c r="C82" s="273"/>
      <c r="D82" s="273"/>
      <c r="E82" s="273"/>
      <c r="F82" s="274"/>
      <c r="G82" s="267"/>
      <c r="H82" s="163"/>
    </row>
    <row r="83" spans="1:8" s="153" customFormat="1" ht="12.75" customHeight="1" thickBot="1" x14ac:dyDescent="0.3">
      <c r="A83" s="222"/>
      <c r="B83" s="275" t="s">
        <v>44</v>
      </c>
      <c r="C83" s="276"/>
      <c r="D83" s="276"/>
      <c r="E83" s="276"/>
      <c r="F83" s="277"/>
      <c r="G83" s="267"/>
      <c r="H83" s="163"/>
    </row>
    <row r="84" spans="1:8" s="153" customFormat="1" ht="12.75" customHeight="1" x14ac:dyDescent="0.25">
      <c r="A84" s="222"/>
      <c r="B84" s="268"/>
      <c r="C84" s="273"/>
      <c r="D84" s="273"/>
      <c r="E84" s="273"/>
      <c r="F84" s="273"/>
      <c r="G84" s="267"/>
      <c r="H84" s="163"/>
    </row>
    <row r="85" spans="1:8" s="153" customFormat="1" ht="15" customHeight="1" thickBot="1" x14ac:dyDescent="0.3">
      <c r="A85" s="222"/>
      <c r="B85" s="306" t="s">
        <v>45</v>
      </c>
      <c r="C85" s="307"/>
      <c r="D85" s="278"/>
      <c r="E85" s="279"/>
      <c r="F85" s="279"/>
      <c r="G85" s="267"/>
      <c r="H85" s="163"/>
    </row>
    <row r="86" spans="1:8" s="153" customFormat="1" ht="12" customHeight="1" x14ac:dyDescent="0.25">
      <c r="A86" s="222"/>
      <c r="B86" s="280" t="s">
        <v>32</v>
      </c>
      <c r="C86" s="281" t="s">
        <v>46</v>
      </c>
      <c r="D86" s="282" t="s">
        <v>47</v>
      </c>
      <c r="E86" s="279"/>
      <c r="F86" s="279"/>
      <c r="G86" s="267"/>
      <c r="H86" s="163"/>
    </row>
    <row r="87" spans="1:8" s="153" customFormat="1" ht="12" customHeight="1" x14ac:dyDescent="0.25">
      <c r="A87" s="222"/>
      <c r="B87" s="283" t="s">
        <v>48</v>
      </c>
      <c r="C87" s="284">
        <f>G36</f>
        <v>3585400</v>
      </c>
      <c r="D87" s="285">
        <f>(C87/C93)</f>
        <v>0.42050473704086827</v>
      </c>
      <c r="E87" s="279"/>
      <c r="F87" s="279"/>
      <c r="G87" s="267"/>
      <c r="H87" s="163"/>
    </row>
    <row r="88" spans="1:8" s="153" customFormat="1" ht="12" customHeight="1" x14ac:dyDescent="0.25">
      <c r="A88" s="222"/>
      <c r="B88" s="283" t="s">
        <v>49</v>
      </c>
      <c r="C88" s="284">
        <f>G41</f>
        <v>0</v>
      </c>
      <c r="D88" s="285">
        <v>0</v>
      </c>
      <c r="E88" s="279"/>
      <c r="F88" s="279"/>
      <c r="G88" s="267"/>
      <c r="H88" s="163"/>
    </row>
    <row r="89" spans="1:8" s="153" customFormat="1" ht="12" customHeight="1" x14ac:dyDescent="0.25">
      <c r="A89" s="222"/>
      <c r="B89" s="283" t="s">
        <v>50</v>
      </c>
      <c r="C89" s="284">
        <f>G52</f>
        <v>525000</v>
      </c>
      <c r="D89" s="285">
        <f>(C89/C93)</f>
        <v>6.1573321511255601E-2</v>
      </c>
      <c r="E89" s="279"/>
      <c r="F89" s="279"/>
      <c r="G89" s="267"/>
      <c r="H89" s="163"/>
    </row>
    <row r="90" spans="1:8" s="153" customFormat="1" ht="12" customHeight="1" x14ac:dyDescent="0.25">
      <c r="A90" s="222"/>
      <c r="B90" s="283" t="s">
        <v>27</v>
      </c>
      <c r="C90" s="284">
        <f>G59</f>
        <v>3200000</v>
      </c>
      <c r="D90" s="285">
        <f>(C90/C93)</f>
        <v>0.37530405492574842</v>
      </c>
      <c r="E90" s="279"/>
      <c r="F90" s="279"/>
      <c r="G90" s="267"/>
      <c r="H90" s="163"/>
    </row>
    <row r="91" spans="1:8" s="153" customFormat="1" ht="12" customHeight="1" x14ac:dyDescent="0.25">
      <c r="A91" s="222"/>
      <c r="B91" s="283" t="s">
        <v>51</v>
      </c>
      <c r="C91" s="286">
        <f>G68</f>
        <v>810000</v>
      </c>
      <c r="D91" s="285">
        <f>(C91/C93)</f>
        <v>9.4998838903080071E-2</v>
      </c>
      <c r="E91" s="287"/>
      <c r="F91" s="287"/>
      <c r="G91" s="267"/>
      <c r="H91" s="163"/>
    </row>
    <row r="92" spans="1:8" s="153" customFormat="1" ht="12" customHeight="1" x14ac:dyDescent="0.25">
      <c r="A92" s="222"/>
      <c r="B92" s="283" t="s">
        <v>52</v>
      </c>
      <c r="C92" s="286">
        <f>G71</f>
        <v>406020</v>
      </c>
      <c r="D92" s="285">
        <f>(C92/C93)</f>
        <v>4.7619047619047616E-2</v>
      </c>
      <c r="E92" s="287"/>
      <c r="F92" s="287"/>
      <c r="G92" s="267"/>
      <c r="H92" s="163"/>
    </row>
    <row r="93" spans="1:8" s="153" customFormat="1" ht="12.75" customHeight="1" thickBot="1" x14ac:dyDescent="0.3">
      <c r="A93" s="222"/>
      <c r="B93" s="288" t="s">
        <v>53</v>
      </c>
      <c r="C93" s="289">
        <f>SUM(C87:C92)</f>
        <v>8526420</v>
      </c>
      <c r="D93" s="290">
        <f>SUM(D87:D92)</f>
        <v>1</v>
      </c>
      <c r="E93" s="287"/>
      <c r="F93" s="287"/>
      <c r="G93" s="267"/>
      <c r="H93" s="163"/>
    </row>
    <row r="94" spans="1:8" s="153" customFormat="1" ht="12" customHeight="1" x14ac:dyDescent="0.25">
      <c r="A94" s="222"/>
      <c r="B94" s="268"/>
      <c r="C94" s="266"/>
      <c r="D94" s="266"/>
      <c r="E94" s="266"/>
      <c r="F94" s="266"/>
      <c r="G94" s="267"/>
      <c r="H94" s="163"/>
    </row>
    <row r="95" spans="1:8" s="153" customFormat="1" ht="12.75" customHeight="1" thickBot="1" x14ac:dyDescent="0.3">
      <c r="A95" s="222"/>
      <c r="B95" s="291"/>
      <c r="C95" s="266"/>
      <c r="D95" s="266"/>
      <c r="E95" s="266"/>
      <c r="F95" s="266"/>
      <c r="G95" s="267"/>
      <c r="H95" s="163"/>
    </row>
    <row r="96" spans="1:8" s="153" customFormat="1" ht="12" customHeight="1" thickBot="1" x14ac:dyDescent="0.3">
      <c r="A96" s="222"/>
      <c r="B96" s="308" t="s">
        <v>57</v>
      </c>
      <c r="C96" s="309"/>
      <c r="D96" s="309"/>
      <c r="E96" s="310"/>
      <c r="F96" s="287"/>
      <c r="G96" s="267"/>
      <c r="H96" s="163"/>
    </row>
    <row r="97" spans="1:8" s="153" customFormat="1" ht="12" customHeight="1" thickBot="1" x14ac:dyDescent="0.3">
      <c r="A97" s="222"/>
      <c r="B97" s="292"/>
      <c r="C97" s="293" t="s">
        <v>111</v>
      </c>
      <c r="D97" s="293" t="s">
        <v>109</v>
      </c>
      <c r="E97" s="293" t="s">
        <v>110</v>
      </c>
      <c r="F97" s="287"/>
      <c r="G97" s="267"/>
      <c r="H97" s="163"/>
    </row>
    <row r="98" spans="1:8" s="153" customFormat="1" ht="12" customHeight="1" x14ac:dyDescent="0.25">
      <c r="A98" s="222"/>
      <c r="B98" s="294" t="s">
        <v>113</v>
      </c>
      <c r="C98" s="295">
        <v>18000</v>
      </c>
      <c r="D98" s="296">
        <f>G9</f>
        <v>33000</v>
      </c>
      <c r="E98" s="295">
        <v>42000</v>
      </c>
      <c r="F98" s="297"/>
      <c r="G98" s="298"/>
      <c r="H98" s="163"/>
    </row>
    <row r="99" spans="1:8" s="153" customFormat="1" ht="12.75" customHeight="1" thickBot="1" x14ac:dyDescent="0.3">
      <c r="A99" s="222"/>
      <c r="B99" s="288" t="s">
        <v>112</v>
      </c>
      <c r="C99" s="289">
        <f>(G72/C98)</f>
        <v>473.69</v>
      </c>
      <c r="D99" s="289">
        <f>G72/D98</f>
        <v>258.37636363636364</v>
      </c>
      <c r="E99" s="299">
        <f>(G72/E98)</f>
        <v>203.01</v>
      </c>
      <c r="F99" s="297"/>
      <c r="G99" s="298"/>
      <c r="H99" s="163"/>
    </row>
    <row r="100" spans="1:8" s="153" customFormat="1" ht="15.6" customHeight="1" x14ac:dyDescent="0.25">
      <c r="A100" s="222"/>
      <c r="B100" s="300" t="s">
        <v>54</v>
      </c>
      <c r="C100" s="301"/>
      <c r="D100" s="301"/>
      <c r="E100" s="301"/>
      <c r="F100" s="301"/>
      <c r="G100" s="302"/>
    </row>
  </sheetData>
  <mergeCells count="9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7"/>
  <sheetViews>
    <sheetView topLeftCell="A70" workbookViewId="0">
      <selection activeCell="J16" sqref="J16"/>
    </sheetView>
  </sheetViews>
  <sheetFormatPr baseColWidth="10" defaultRowHeight="15" x14ac:dyDescent="0.25"/>
  <sheetData>
    <row r="1" spans="1:9" x14ac:dyDescent="0.25">
      <c r="A1" s="2"/>
      <c r="B1" s="2"/>
      <c r="C1" s="2"/>
      <c r="D1" s="2"/>
      <c r="E1" s="2"/>
      <c r="F1" s="2"/>
      <c r="G1" s="23"/>
      <c r="H1" s="1"/>
      <c r="I1" s="1"/>
    </row>
    <row r="2" spans="1:9" x14ac:dyDescent="0.25">
      <c r="A2" s="2"/>
      <c r="B2" s="2"/>
      <c r="C2" s="2"/>
      <c r="D2" s="2"/>
      <c r="E2" s="2"/>
      <c r="F2" s="2"/>
      <c r="G2" s="23"/>
      <c r="H2" s="1"/>
      <c r="I2" s="1"/>
    </row>
    <row r="3" spans="1:9" x14ac:dyDescent="0.25">
      <c r="A3" s="2"/>
      <c r="B3" s="2"/>
      <c r="C3" s="2"/>
      <c r="D3" s="2"/>
      <c r="E3" s="2"/>
      <c r="F3" s="2"/>
      <c r="G3" s="23"/>
      <c r="H3" s="1"/>
      <c r="I3" s="1"/>
    </row>
    <row r="4" spans="1:9" x14ac:dyDescent="0.25">
      <c r="A4" s="2"/>
      <c r="B4" s="2"/>
      <c r="C4" s="2"/>
      <c r="D4" s="2"/>
      <c r="E4" s="2"/>
      <c r="F4" s="2"/>
      <c r="G4" s="23"/>
      <c r="H4" s="1"/>
      <c r="I4" s="1"/>
    </row>
    <row r="5" spans="1:9" x14ac:dyDescent="0.25">
      <c r="A5" s="2"/>
      <c r="B5" s="2"/>
      <c r="C5" s="2"/>
      <c r="D5" s="2"/>
      <c r="E5" s="2"/>
      <c r="F5" s="2"/>
      <c r="G5" s="23"/>
      <c r="H5" s="1"/>
      <c r="I5" s="1"/>
    </row>
    <row r="6" spans="1:9" x14ac:dyDescent="0.25">
      <c r="A6" s="2"/>
      <c r="B6" s="2"/>
      <c r="C6" s="2"/>
      <c r="D6" s="2"/>
      <c r="E6" s="2"/>
      <c r="F6" s="2"/>
      <c r="G6" s="23"/>
      <c r="H6" s="1"/>
      <c r="I6" s="1"/>
    </row>
    <row r="7" spans="1:9" x14ac:dyDescent="0.25">
      <c r="A7" s="2"/>
      <c r="B7" s="2"/>
      <c r="C7" s="2"/>
      <c r="D7" s="2"/>
      <c r="E7" s="2"/>
      <c r="F7" s="2"/>
      <c r="G7" s="23"/>
      <c r="H7" s="1"/>
      <c r="I7" s="1"/>
    </row>
    <row r="8" spans="1:9" x14ac:dyDescent="0.25">
      <c r="A8" s="2"/>
      <c r="B8" s="144"/>
      <c r="C8" s="48"/>
      <c r="D8" s="145"/>
      <c r="E8" s="48"/>
      <c r="F8" s="48"/>
      <c r="G8" s="146"/>
      <c r="H8" s="1"/>
      <c r="I8" s="1"/>
    </row>
    <row r="9" spans="1:9" ht="25.5" x14ac:dyDescent="0.25">
      <c r="A9" s="3"/>
      <c r="B9" s="43" t="s">
        <v>0</v>
      </c>
      <c r="C9" s="5" t="s">
        <v>58</v>
      </c>
      <c r="D9" s="44"/>
      <c r="E9" s="324" t="s">
        <v>97</v>
      </c>
      <c r="F9" s="325"/>
      <c r="G9" s="30">
        <v>28000</v>
      </c>
      <c r="H9" s="1"/>
      <c r="I9" s="1"/>
    </row>
    <row r="10" spans="1:9" x14ac:dyDescent="0.25">
      <c r="A10" s="3"/>
      <c r="B10" s="4" t="s">
        <v>1</v>
      </c>
      <c r="C10" s="25" t="s">
        <v>132</v>
      </c>
      <c r="D10" s="44"/>
      <c r="E10" s="326" t="s">
        <v>2</v>
      </c>
      <c r="F10" s="327"/>
      <c r="G10" s="5" t="s">
        <v>98</v>
      </c>
      <c r="H10" s="1"/>
      <c r="I10" s="1"/>
    </row>
    <row r="11" spans="1:9" ht="25.5" x14ac:dyDescent="0.25">
      <c r="A11" s="3"/>
      <c r="B11" s="4" t="s">
        <v>3</v>
      </c>
      <c r="C11" s="5" t="s">
        <v>125</v>
      </c>
      <c r="D11" s="44"/>
      <c r="E11" s="326" t="s">
        <v>56</v>
      </c>
      <c r="F11" s="327"/>
      <c r="G11" s="36">
        <v>450</v>
      </c>
      <c r="H11" s="1" t="s">
        <v>146</v>
      </c>
      <c r="I11" s="1"/>
    </row>
    <row r="12" spans="1:9" x14ac:dyDescent="0.25">
      <c r="A12" s="3"/>
      <c r="B12" s="4" t="s">
        <v>4</v>
      </c>
      <c r="C12" s="6" t="s">
        <v>124</v>
      </c>
      <c r="D12" s="44"/>
      <c r="E12" s="34" t="s">
        <v>5</v>
      </c>
      <c r="F12" s="35"/>
      <c r="G12" s="15">
        <f>G9*G11</f>
        <v>12600000</v>
      </c>
      <c r="H12" s="1"/>
      <c r="I12" s="1"/>
    </row>
    <row r="13" spans="1:9" ht="25.5" x14ac:dyDescent="0.25">
      <c r="A13" s="3"/>
      <c r="B13" s="4" t="s">
        <v>6</v>
      </c>
      <c r="C13" s="5" t="s">
        <v>126</v>
      </c>
      <c r="D13" s="44"/>
      <c r="E13" s="326" t="s">
        <v>7</v>
      </c>
      <c r="F13" s="327"/>
      <c r="G13" s="5" t="s">
        <v>128</v>
      </c>
      <c r="H13" s="1"/>
      <c r="I13" s="1"/>
    </row>
    <row r="14" spans="1:9" ht="25.5" x14ac:dyDescent="0.25">
      <c r="A14" s="3"/>
      <c r="B14" s="4" t="s">
        <v>8</v>
      </c>
      <c r="C14" s="5" t="s">
        <v>127</v>
      </c>
      <c r="D14" s="44"/>
      <c r="E14" s="326" t="s">
        <v>9</v>
      </c>
      <c r="F14" s="327"/>
      <c r="G14" s="5" t="s">
        <v>129</v>
      </c>
      <c r="H14" s="1"/>
      <c r="I14" s="1"/>
    </row>
    <row r="15" spans="1:9" ht="25.5" x14ac:dyDescent="0.25">
      <c r="A15" s="3"/>
      <c r="B15" s="4" t="s">
        <v>10</v>
      </c>
      <c r="C15" s="45">
        <v>44713</v>
      </c>
      <c r="D15" s="44"/>
      <c r="E15" s="328" t="s">
        <v>11</v>
      </c>
      <c r="F15" s="329"/>
      <c r="G15" s="6" t="s">
        <v>133</v>
      </c>
      <c r="H15" s="1"/>
      <c r="I15" s="1"/>
    </row>
    <row r="16" spans="1:9" x14ac:dyDescent="0.25">
      <c r="A16" s="2"/>
      <c r="B16" s="46"/>
      <c r="C16" s="47"/>
      <c r="D16" s="48"/>
      <c r="E16" s="49"/>
      <c r="F16" s="49"/>
      <c r="G16" s="50"/>
      <c r="H16" s="1"/>
      <c r="I16" s="1"/>
    </row>
    <row r="17" spans="1:9" x14ac:dyDescent="0.25">
      <c r="A17" s="7"/>
      <c r="B17" s="317" t="s">
        <v>12</v>
      </c>
      <c r="C17" s="318"/>
      <c r="D17" s="318"/>
      <c r="E17" s="318"/>
      <c r="F17" s="318"/>
      <c r="G17" s="318"/>
      <c r="H17" s="1"/>
      <c r="I17" s="1"/>
    </row>
    <row r="18" spans="1:9" x14ac:dyDescent="0.25">
      <c r="A18" s="2"/>
      <c r="B18" s="51"/>
      <c r="C18" s="52"/>
      <c r="D18" s="52"/>
      <c r="E18" s="52"/>
      <c r="F18" s="53"/>
      <c r="G18" s="54"/>
      <c r="H18" s="1"/>
      <c r="I18" s="1"/>
    </row>
    <row r="19" spans="1:9" x14ac:dyDescent="0.25">
      <c r="A19" s="3"/>
      <c r="B19" s="55" t="s">
        <v>13</v>
      </c>
      <c r="C19" s="56"/>
      <c r="D19" s="57"/>
      <c r="E19" s="57"/>
      <c r="F19" s="57"/>
      <c r="G19" s="58"/>
      <c r="H19" s="1"/>
      <c r="I19" s="1"/>
    </row>
    <row r="20" spans="1:9" ht="25.5" x14ac:dyDescent="0.25">
      <c r="A20" s="7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  <c r="H20" s="1"/>
      <c r="I20" s="1"/>
    </row>
    <row r="21" spans="1:9" ht="25.5" x14ac:dyDescent="0.25">
      <c r="A21" s="7"/>
      <c r="B21" s="33" t="s">
        <v>61</v>
      </c>
      <c r="C21" s="38" t="s">
        <v>20</v>
      </c>
      <c r="D21" s="39">
        <v>12.6</v>
      </c>
      <c r="E21" s="38" t="s">
        <v>78</v>
      </c>
      <c r="F21" s="40">
        <v>25000</v>
      </c>
      <c r="G21" s="27">
        <f>D21*F21</f>
        <v>315000</v>
      </c>
      <c r="H21" s="1"/>
      <c r="I21" s="1"/>
    </row>
    <row r="22" spans="1:9" ht="38.25" x14ac:dyDescent="0.25">
      <c r="A22" s="7"/>
      <c r="B22" s="33" t="s">
        <v>114</v>
      </c>
      <c r="C22" s="38" t="s">
        <v>59</v>
      </c>
      <c r="D22" s="39">
        <v>1333</v>
      </c>
      <c r="E22" s="38" t="s">
        <v>101</v>
      </c>
      <c r="F22" s="40">
        <v>250</v>
      </c>
      <c r="G22" s="27">
        <f t="shared" ref="G22:G36" si="0">D22*F22</f>
        <v>333250</v>
      </c>
      <c r="H22" s="1"/>
      <c r="I22" s="1"/>
    </row>
    <row r="23" spans="1:9" ht="25.5" x14ac:dyDescent="0.25">
      <c r="A23" s="7"/>
      <c r="B23" s="33" t="s">
        <v>62</v>
      </c>
      <c r="C23" s="38" t="s">
        <v>59</v>
      </c>
      <c r="D23" s="41">
        <v>0</v>
      </c>
      <c r="E23" s="38"/>
      <c r="F23" s="40">
        <v>0</v>
      </c>
      <c r="G23" s="27">
        <f t="shared" si="0"/>
        <v>0</v>
      </c>
      <c r="H23" s="1"/>
      <c r="I23" s="1"/>
    </row>
    <row r="24" spans="1:9" ht="25.5" x14ac:dyDescent="0.25">
      <c r="A24" s="7"/>
      <c r="B24" s="33" t="s">
        <v>63</v>
      </c>
      <c r="C24" s="38" t="s">
        <v>59</v>
      </c>
      <c r="D24" s="39">
        <v>1333</v>
      </c>
      <c r="E24" s="38" t="s">
        <v>102</v>
      </c>
      <c r="F24" s="40">
        <v>150</v>
      </c>
      <c r="G24" s="27">
        <f t="shared" si="0"/>
        <v>199950</v>
      </c>
      <c r="H24" s="1"/>
      <c r="I24" s="1"/>
    </row>
    <row r="25" spans="1:9" ht="38.25" x14ac:dyDescent="0.25">
      <c r="A25" s="7"/>
      <c r="B25" s="33" t="s">
        <v>64</v>
      </c>
      <c r="C25" s="38" t="s">
        <v>20</v>
      </c>
      <c r="D25" s="39">
        <v>4</v>
      </c>
      <c r="E25" s="38" t="s">
        <v>99</v>
      </c>
      <c r="F25" s="40">
        <v>25000</v>
      </c>
      <c r="G25" s="27">
        <f t="shared" si="0"/>
        <v>100000</v>
      </c>
      <c r="H25" s="1"/>
      <c r="I25" s="1"/>
    </row>
    <row r="26" spans="1:9" ht="25.5" x14ac:dyDescent="0.25">
      <c r="A26" s="7"/>
      <c r="B26" s="33" t="s">
        <v>65</v>
      </c>
      <c r="C26" s="38" t="s">
        <v>59</v>
      </c>
      <c r="D26" s="39">
        <v>1333</v>
      </c>
      <c r="E26" s="38" t="s">
        <v>78</v>
      </c>
      <c r="F26" s="40">
        <v>150</v>
      </c>
      <c r="G26" s="27">
        <f t="shared" si="0"/>
        <v>199950</v>
      </c>
      <c r="H26" s="1"/>
      <c r="I26" s="1"/>
    </row>
    <row r="27" spans="1:9" ht="25.5" x14ac:dyDescent="0.25">
      <c r="A27" s="7"/>
      <c r="B27" s="33" t="s">
        <v>66</v>
      </c>
      <c r="C27" s="38" t="s">
        <v>59</v>
      </c>
      <c r="D27" s="39">
        <v>1333</v>
      </c>
      <c r="E27" s="38" t="s">
        <v>100</v>
      </c>
      <c r="F27" s="40">
        <v>180</v>
      </c>
      <c r="G27" s="27">
        <f t="shared" si="0"/>
        <v>239940</v>
      </c>
      <c r="H27" s="1"/>
      <c r="I27" s="1"/>
    </row>
    <row r="28" spans="1:9" x14ac:dyDescent="0.25">
      <c r="A28" s="7"/>
      <c r="B28" s="33" t="s">
        <v>117</v>
      </c>
      <c r="C28" s="38" t="s">
        <v>59</v>
      </c>
      <c r="D28" s="41"/>
      <c r="E28" s="38"/>
      <c r="F28" s="40"/>
      <c r="G28" s="27">
        <f t="shared" si="0"/>
        <v>0</v>
      </c>
      <c r="H28" s="1"/>
      <c r="I28" s="1"/>
    </row>
    <row r="29" spans="1:9" x14ac:dyDescent="0.25">
      <c r="A29" s="7"/>
      <c r="B29" s="33" t="s">
        <v>118</v>
      </c>
      <c r="C29" s="38" t="s">
        <v>20</v>
      </c>
      <c r="D29" s="41">
        <v>0</v>
      </c>
      <c r="E29" s="38"/>
      <c r="F29" s="40">
        <v>0</v>
      </c>
      <c r="G29" s="27">
        <f t="shared" si="0"/>
        <v>0</v>
      </c>
      <c r="H29" s="1"/>
      <c r="I29" s="1"/>
    </row>
    <row r="30" spans="1:9" ht="38.25" x14ac:dyDescent="0.25">
      <c r="A30" s="7"/>
      <c r="B30" s="33" t="s">
        <v>143</v>
      </c>
      <c r="C30" s="38" t="s">
        <v>59</v>
      </c>
      <c r="D30" s="39">
        <v>1333</v>
      </c>
      <c r="E30" s="38" t="s">
        <v>104</v>
      </c>
      <c r="F30" s="40">
        <v>800</v>
      </c>
      <c r="G30" s="27">
        <f t="shared" si="0"/>
        <v>1066400</v>
      </c>
      <c r="H30" s="1"/>
      <c r="I30" s="1"/>
    </row>
    <row r="31" spans="1:9" ht="25.5" x14ac:dyDescent="0.25">
      <c r="A31" s="7"/>
      <c r="B31" s="33" t="s">
        <v>119</v>
      </c>
      <c r="C31" s="38" t="s">
        <v>59</v>
      </c>
      <c r="D31" s="39">
        <v>0</v>
      </c>
      <c r="E31" s="38" t="s">
        <v>144</v>
      </c>
      <c r="F31" s="40">
        <v>0</v>
      </c>
      <c r="G31" s="27">
        <f t="shared" si="0"/>
        <v>0</v>
      </c>
      <c r="H31" s="1"/>
      <c r="I31" s="1"/>
    </row>
    <row r="32" spans="1:9" x14ac:dyDescent="0.25">
      <c r="A32" s="7"/>
      <c r="B32" s="33" t="s">
        <v>120</v>
      </c>
      <c r="C32" s="38" t="s">
        <v>20</v>
      </c>
      <c r="D32" s="41">
        <v>18</v>
      </c>
      <c r="E32" s="38" t="s">
        <v>103</v>
      </c>
      <c r="F32" s="40">
        <v>25000</v>
      </c>
      <c r="G32" s="27">
        <f t="shared" si="0"/>
        <v>450000</v>
      </c>
      <c r="H32" s="1"/>
      <c r="I32" s="1"/>
    </row>
    <row r="33" spans="1:9" ht="25.5" x14ac:dyDescent="0.25">
      <c r="A33" s="7"/>
      <c r="B33" s="33" t="s">
        <v>145</v>
      </c>
      <c r="C33" s="38" t="s">
        <v>135</v>
      </c>
      <c r="D33" s="39">
        <v>3500</v>
      </c>
      <c r="E33" s="38" t="s">
        <v>98</v>
      </c>
      <c r="F33" s="40">
        <v>200</v>
      </c>
      <c r="G33" s="27">
        <f t="shared" si="0"/>
        <v>700000</v>
      </c>
      <c r="H33" s="1"/>
      <c r="I33" s="1"/>
    </row>
    <row r="34" spans="1:9" ht="51" x14ac:dyDescent="0.25">
      <c r="A34" s="7"/>
      <c r="B34" s="33" t="s">
        <v>122</v>
      </c>
      <c r="C34" s="38" t="s">
        <v>136</v>
      </c>
      <c r="D34" s="39">
        <v>6.5</v>
      </c>
      <c r="E34" s="38" t="s">
        <v>85</v>
      </c>
      <c r="F34" s="40">
        <v>25000</v>
      </c>
      <c r="G34" s="27">
        <f t="shared" si="0"/>
        <v>162500</v>
      </c>
      <c r="H34" s="1"/>
      <c r="I34" s="1"/>
    </row>
    <row r="35" spans="1:9" x14ac:dyDescent="0.25">
      <c r="A35" s="7"/>
      <c r="B35" s="33" t="s">
        <v>121</v>
      </c>
      <c r="C35" s="38" t="s">
        <v>137</v>
      </c>
      <c r="D35" s="39">
        <v>9</v>
      </c>
      <c r="E35" s="38" t="s">
        <v>100</v>
      </c>
      <c r="F35" s="40">
        <v>25000</v>
      </c>
      <c r="G35" s="27">
        <f t="shared" si="0"/>
        <v>225000</v>
      </c>
      <c r="H35" s="1"/>
      <c r="I35" s="1"/>
    </row>
    <row r="36" spans="1:9" x14ac:dyDescent="0.25">
      <c r="A36" s="7"/>
      <c r="B36" s="33" t="s">
        <v>134</v>
      </c>
      <c r="C36" s="38" t="s">
        <v>137</v>
      </c>
      <c r="D36" s="39"/>
      <c r="E36" s="38" t="s">
        <v>144</v>
      </c>
      <c r="F36" s="40">
        <v>0</v>
      </c>
      <c r="G36" s="27">
        <f t="shared" si="0"/>
        <v>0</v>
      </c>
      <c r="H36" s="1"/>
      <c r="I36" s="1"/>
    </row>
    <row r="37" spans="1:9" x14ac:dyDescent="0.25">
      <c r="A37" s="7"/>
      <c r="B37" s="9" t="s">
        <v>21</v>
      </c>
      <c r="C37" s="10"/>
      <c r="D37" s="10"/>
      <c r="E37" s="10"/>
      <c r="F37" s="11"/>
      <c r="G37" s="28">
        <f>SUM(G21:G36)</f>
        <v>3991990</v>
      </c>
      <c r="H37" s="1"/>
      <c r="I37" s="1"/>
    </row>
    <row r="38" spans="1:9" x14ac:dyDescent="0.25">
      <c r="A38" s="2"/>
      <c r="B38" s="51"/>
      <c r="C38" s="53"/>
      <c r="D38" s="53"/>
      <c r="E38" s="53"/>
      <c r="F38" s="60"/>
      <c r="G38" s="61"/>
      <c r="H38" s="1"/>
      <c r="I38" s="1"/>
    </row>
    <row r="39" spans="1:9" x14ac:dyDescent="0.25">
      <c r="A39" s="3"/>
      <c r="B39" s="62" t="s">
        <v>22</v>
      </c>
      <c r="C39" s="63"/>
      <c r="D39" s="64"/>
      <c r="E39" s="64"/>
      <c r="F39" s="65"/>
      <c r="G39" s="66"/>
      <c r="H39" s="1"/>
      <c r="I39" s="1"/>
    </row>
    <row r="40" spans="1:9" ht="25.5" x14ac:dyDescent="0.25">
      <c r="A40" s="3"/>
      <c r="B40" s="67" t="s">
        <v>14</v>
      </c>
      <c r="C40" s="68" t="s">
        <v>15</v>
      </c>
      <c r="D40" s="68" t="s">
        <v>16</v>
      </c>
      <c r="E40" s="67" t="s">
        <v>55</v>
      </c>
      <c r="F40" s="68" t="s">
        <v>18</v>
      </c>
      <c r="G40" s="67" t="s">
        <v>19</v>
      </c>
      <c r="H40" s="1"/>
      <c r="I40" s="1"/>
    </row>
    <row r="41" spans="1:9" x14ac:dyDescent="0.25">
      <c r="A41" s="3"/>
      <c r="B41" s="69"/>
      <c r="C41" s="70" t="s">
        <v>55</v>
      </c>
      <c r="D41" s="70" t="s">
        <v>55</v>
      </c>
      <c r="E41" s="70" t="s">
        <v>55</v>
      </c>
      <c r="F41" s="71" t="s">
        <v>55</v>
      </c>
      <c r="G41" s="72"/>
      <c r="H41" s="1"/>
      <c r="I41" s="1"/>
    </row>
    <row r="42" spans="1:9" x14ac:dyDescent="0.25">
      <c r="A42" s="3"/>
      <c r="B42" s="12" t="s">
        <v>23</v>
      </c>
      <c r="C42" s="13"/>
      <c r="D42" s="13"/>
      <c r="E42" s="13"/>
      <c r="F42" s="73"/>
      <c r="G42" s="29"/>
      <c r="H42" s="1"/>
      <c r="I42" s="1"/>
    </row>
    <row r="43" spans="1:9" x14ac:dyDescent="0.25">
      <c r="A43" s="2"/>
      <c r="B43" s="74"/>
      <c r="C43" s="75"/>
      <c r="D43" s="75"/>
      <c r="E43" s="75"/>
      <c r="F43" s="76"/>
      <c r="G43" s="77"/>
      <c r="H43" s="1"/>
      <c r="I43" s="1"/>
    </row>
    <row r="44" spans="1:9" x14ac:dyDescent="0.25">
      <c r="A44" s="3"/>
      <c r="B44" s="62" t="s">
        <v>24</v>
      </c>
      <c r="C44" s="63"/>
      <c r="D44" s="64"/>
      <c r="E44" s="64"/>
      <c r="F44" s="65"/>
      <c r="G44" s="66"/>
      <c r="H44" s="1"/>
      <c r="I44" s="1"/>
    </row>
    <row r="45" spans="1:9" ht="25.5" x14ac:dyDescent="0.25">
      <c r="A45" s="3"/>
      <c r="B45" s="78" t="s">
        <v>14</v>
      </c>
      <c r="C45" s="78" t="s">
        <v>15</v>
      </c>
      <c r="D45" s="78" t="s">
        <v>16</v>
      </c>
      <c r="E45" s="78" t="s">
        <v>17</v>
      </c>
      <c r="F45" s="79" t="s">
        <v>18</v>
      </c>
      <c r="G45" s="78" t="s">
        <v>19</v>
      </c>
      <c r="H45" s="1"/>
      <c r="I45" s="1"/>
    </row>
    <row r="46" spans="1:9" ht="25.5" x14ac:dyDescent="0.25">
      <c r="A46" s="7"/>
      <c r="B46" s="33" t="s">
        <v>72</v>
      </c>
      <c r="C46" s="8" t="s">
        <v>131</v>
      </c>
      <c r="D46" s="16">
        <v>1</v>
      </c>
      <c r="E46" s="8" t="s">
        <v>99</v>
      </c>
      <c r="F46" s="27">
        <v>35000</v>
      </c>
      <c r="G46" s="27">
        <f>D46*F46</f>
        <v>35000</v>
      </c>
      <c r="H46" s="1"/>
      <c r="I46" s="1"/>
    </row>
    <row r="47" spans="1:9" ht="25.5" x14ac:dyDescent="0.25">
      <c r="A47" s="7"/>
      <c r="B47" s="33" t="s">
        <v>73</v>
      </c>
      <c r="C47" s="8" t="s">
        <v>131</v>
      </c>
      <c r="D47" s="16">
        <v>3</v>
      </c>
      <c r="E47" s="8" t="s">
        <v>74</v>
      </c>
      <c r="F47" s="27">
        <v>20000</v>
      </c>
      <c r="G47" s="27">
        <f t="shared" ref="G47:G52" si="1">D47*F47</f>
        <v>60000</v>
      </c>
      <c r="H47" s="1"/>
      <c r="I47" s="1"/>
    </row>
    <row r="48" spans="1:9" ht="25.5" x14ac:dyDescent="0.25">
      <c r="A48" s="7"/>
      <c r="B48" s="33" t="s">
        <v>75</v>
      </c>
      <c r="C48" s="8" t="s">
        <v>131</v>
      </c>
      <c r="D48" s="16">
        <v>15</v>
      </c>
      <c r="E48" s="8" t="s">
        <v>90</v>
      </c>
      <c r="F48" s="27">
        <v>25000</v>
      </c>
      <c r="G48" s="27">
        <f t="shared" si="1"/>
        <v>375000</v>
      </c>
      <c r="H48" s="1"/>
      <c r="I48" s="1"/>
    </row>
    <row r="49" spans="1:9" x14ac:dyDescent="0.25">
      <c r="A49" s="7"/>
      <c r="B49" s="33" t="s">
        <v>77</v>
      </c>
      <c r="C49" s="8" t="s">
        <v>131</v>
      </c>
      <c r="D49" s="16">
        <v>1</v>
      </c>
      <c r="E49" s="8" t="s">
        <v>78</v>
      </c>
      <c r="F49" s="27">
        <v>20000</v>
      </c>
      <c r="G49" s="27">
        <f t="shared" si="1"/>
        <v>20000</v>
      </c>
      <c r="H49" s="1"/>
      <c r="I49" s="1"/>
    </row>
    <row r="50" spans="1:9" x14ac:dyDescent="0.25">
      <c r="A50" s="7"/>
      <c r="B50" s="33" t="s">
        <v>79</v>
      </c>
      <c r="C50" s="8" t="s">
        <v>131</v>
      </c>
      <c r="D50" s="16">
        <v>1</v>
      </c>
      <c r="E50" s="8" t="s">
        <v>78</v>
      </c>
      <c r="F50" s="27">
        <v>35000</v>
      </c>
      <c r="G50" s="27">
        <f t="shared" si="1"/>
        <v>35000</v>
      </c>
      <c r="H50" s="1"/>
      <c r="I50" s="1"/>
    </row>
    <row r="51" spans="1:9" x14ac:dyDescent="0.25">
      <c r="A51" s="7"/>
      <c r="B51" s="33" t="s">
        <v>80</v>
      </c>
      <c r="C51" s="8" t="s">
        <v>131</v>
      </c>
      <c r="D51" s="16">
        <v>0</v>
      </c>
      <c r="E51" s="8"/>
      <c r="F51" s="27">
        <v>0</v>
      </c>
      <c r="G51" s="27">
        <f t="shared" si="1"/>
        <v>0</v>
      </c>
      <c r="H51" s="1"/>
      <c r="I51" s="1"/>
    </row>
    <row r="52" spans="1:9" ht="25.5" x14ac:dyDescent="0.25">
      <c r="A52" s="7"/>
      <c r="B52" s="33" t="s">
        <v>81</v>
      </c>
      <c r="C52" s="8" t="s">
        <v>131</v>
      </c>
      <c r="D52" s="16">
        <v>2</v>
      </c>
      <c r="E52" s="8" t="s">
        <v>104</v>
      </c>
      <c r="F52" s="27">
        <v>35000</v>
      </c>
      <c r="G52" s="27">
        <f t="shared" si="1"/>
        <v>70000</v>
      </c>
      <c r="H52" s="1"/>
      <c r="I52" s="1"/>
    </row>
    <row r="53" spans="1:9" x14ac:dyDescent="0.25">
      <c r="A53" s="3"/>
      <c r="B53" s="12" t="s">
        <v>25</v>
      </c>
      <c r="C53" s="13"/>
      <c r="D53" s="13"/>
      <c r="E53" s="13"/>
      <c r="F53" s="13"/>
      <c r="G53" s="29">
        <f>SUM(G46:G52)</f>
        <v>595000</v>
      </c>
      <c r="H53" s="1"/>
      <c r="I53" s="1"/>
    </row>
    <row r="54" spans="1:9" x14ac:dyDescent="0.25">
      <c r="A54" s="2"/>
      <c r="B54" s="74"/>
      <c r="C54" s="75"/>
      <c r="D54" s="75"/>
      <c r="E54" s="75"/>
      <c r="F54" s="76"/>
      <c r="G54" s="77"/>
      <c r="H54" s="1"/>
      <c r="I54" s="1"/>
    </row>
    <row r="55" spans="1:9" x14ac:dyDescent="0.25">
      <c r="A55" s="3"/>
      <c r="B55" s="62" t="s">
        <v>26</v>
      </c>
      <c r="C55" s="63"/>
      <c r="D55" s="64"/>
      <c r="E55" s="64"/>
      <c r="F55" s="65"/>
      <c r="G55" s="66"/>
      <c r="H55" s="1"/>
      <c r="I55" s="1"/>
    </row>
    <row r="56" spans="1:9" ht="25.5" x14ac:dyDescent="0.25">
      <c r="A56" s="3"/>
      <c r="B56" s="80" t="s">
        <v>27</v>
      </c>
      <c r="C56" s="80" t="s">
        <v>28</v>
      </c>
      <c r="D56" s="80" t="s">
        <v>29</v>
      </c>
      <c r="E56" s="80" t="s">
        <v>17</v>
      </c>
      <c r="F56" s="80" t="s">
        <v>18</v>
      </c>
      <c r="G56" s="81" t="s">
        <v>19</v>
      </c>
      <c r="H56" s="1"/>
      <c r="I56" s="1"/>
    </row>
    <row r="57" spans="1:9" ht="25.5" x14ac:dyDescent="0.25">
      <c r="A57" s="14"/>
      <c r="B57" s="31" t="s">
        <v>92</v>
      </c>
      <c r="C57" s="21" t="s">
        <v>60</v>
      </c>
      <c r="D57" s="20">
        <v>1</v>
      </c>
      <c r="E57" s="21" t="s">
        <v>76</v>
      </c>
      <c r="F57" s="37">
        <v>1000000</v>
      </c>
      <c r="G57" s="20">
        <f>D57*F57</f>
        <v>1000000</v>
      </c>
      <c r="H57" s="1"/>
      <c r="I57" s="1"/>
    </row>
    <row r="58" spans="1:9" x14ac:dyDescent="0.25">
      <c r="A58" s="14"/>
      <c r="B58" s="32" t="s">
        <v>68</v>
      </c>
      <c r="C58" s="17" t="s">
        <v>60</v>
      </c>
      <c r="D58" s="19">
        <v>1</v>
      </c>
      <c r="E58" s="17" t="s">
        <v>69</v>
      </c>
      <c r="F58" s="20">
        <v>2000000</v>
      </c>
      <c r="G58" s="20">
        <f>D58*F58</f>
        <v>2000000</v>
      </c>
      <c r="H58" s="1"/>
      <c r="I58" s="1"/>
    </row>
    <row r="59" spans="1:9" x14ac:dyDescent="0.25">
      <c r="A59" s="14"/>
      <c r="B59" s="22" t="s">
        <v>70</v>
      </c>
      <c r="C59" s="18" t="s">
        <v>71</v>
      </c>
      <c r="D59" s="18">
        <v>80</v>
      </c>
      <c r="E59" s="18" t="s">
        <v>91</v>
      </c>
      <c r="F59" s="20">
        <v>5000</v>
      </c>
      <c r="G59" s="20">
        <f t="shared" ref="G59" si="2">D59*F59</f>
        <v>400000</v>
      </c>
      <c r="H59" s="1"/>
      <c r="I59" s="1"/>
    </row>
    <row r="60" spans="1:9" x14ac:dyDescent="0.25">
      <c r="A60" s="14"/>
      <c r="B60" s="82" t="s">
        <v>30</v>
      </c>
      <c r="C60" s="83"/>
      <c r="D60" s="83"/>
      <c r="E60" s="83"/>
      <c r="F60" s="84"/>
      <c r="G60" s="85">
        <f>SUM(G57:G59)</f>
        <v>3400000</v>
      </c>
      <c r="H60" s="1"/>
      <c r="I60" s="1"/>
    </row>
    <row r="61" spans="1:9" x14ac:dyDescent="0.25">
      <c r="A61" s="2"/>
      <c r="B61" s="86"/>
      <c r="C61" s="87"/>
      <c r="D61" s="87"/>
      <c r="E61" s="88"/>
      <c r="F61" s="89"/>
      <c r="G61" s="90"/>
      <c r="H61" s="1"/>
      <c r="I61" s="1"/>
    </row>
    <row r="62" spans="1:9" x14ac:dyDescent="0.25">
      <c r="A62" s="3"/>
      <c r="B62" s="62" t="s">
        <v>31</v>
      </c>
      <c r="C62" s="63"/>
      <c r="D62" s="64"/>
      <c r="E62" s="64"/>
      <c r="F62" s="65"/>
      <c r="G62" s="66"/>
      <c r="H62" s="1"/>
      <c r="I62" s="1"/>
    </row>
    <row r="63" spans="1:9" ht="25.5" x14ac:dyDescent="0.25">
      <c r="A63" s="3"/>
      <c r="B63" s="91" t="s">
        <v>32</v>
      </c>
      <c r="C63" s="80" t="s">
        <v>28</v>
      </c>
      <c r="D63" s="80" t="s">
        <v>29</v>
      </c>
      <c r="E63" s="91" t="s">
        <v>17</v>
      </c>
      <c r="F63" s="80" t="s">
        <v>18</v>
      </c>
      <c r="G63" s="91" t="s">
        <v>19</v>
      </c>
      <c r="H63" s="1"/>
      <c r="I63" s="1"/>
    </row>
    <row r="64" spans="1:9" x14ac:dyDescent="0.25">
      <c r="A64" s="14"/>
      <c r="B64" s="92" t="s">
        <v>82</v>
      </c>
      <c r="C64" s="18" t="s">
        <v>84</v>
      </c>
      <c r="D64" s="18">
        <v>1</v>
      </c>
      <c r="E64" s="17" t="s">
        <v>94</v>
      </c>
      <c r="F64" s="20">
        <v>500000</v>
      </c>
      <c r="G64" s="20">
        <f>D64*F64</f>
        <v>500000</v>
      </c>
      <c r="H64" s="1"/>
      <c r="I64" s="1"/>
    </row>
    <row r="65" spans="1:9" x14ac:dyDescent="0.25">
      <c r="A65" s="14"/>
      <c r="B65" s="92" t="s">
        <v>83</v>
      </c>
      <c r="C65" s="18" t="s">
        <v>84</v>
      </c>
      <c r="D65" s="18">
        <v>0</v>
      </c>
      <c r="E65" s="17" t="s">
        <v>85</v>
      </c>
      <c r="F65" s="20">
        <v>0</v>
      </c>
      <c r="G65" s="20">
        <f t="shared" ref="G65:G68" si="3">D65*F65</f>
        <v>0</v>
      </c>
      <c r="H65" s="1"/>
      <c r="I65" s="1"/>
    </row>
    <row r="66" spans="1:9" x14ac:dyDescent="0.25">
      <c r="A66" s="14"/>
      <c r="B66" s="92" t="s">
        <v>86</v>
      </c>
      <c r="C66" s="18" t="s">
        <v>84</v>
      </c>
      <c r="D66" s="18">
        <v>1</v>
      </c>
      <c r="E66" s="17" t="s">
        <v>85</v>
      </c>
      <c r="F66" s="20">
        <v>60000</v>
      </c>
      <c r="G66" s="20">
        <f t="shared" si="3"/>
        <v>60000</v>
      </c>
      <c r="H66" s="1"/>
      <c r="I66" s="1"/>
    </row>
    <row r="67" spans="1:9" x14ac:dyDescent="0.25">
      <c r="A67" s="14"/>
      <c r="B67" s="92" t="s">
        <v>87</v>
      </c>
      <c r="C67" s="18" t="s">
        <v>95</v>
      </c>
      <c r="D67" s="18">
        <v>5</v>
      </c>
      <c r="E67" s="17" t="s">
        <v>105</v>
      </c>
      <c r="F67" s="20">
        <v>50000</v>
      </c>
      <c r="G67" s="20">
        <f t="shared" si="3"/>
        <v>250000</v>
      </c>
      <c r="H67" s="1"/>
      <c r="I67" s="1"/>
    </row>
    <row r="68" spans="1:9" x14ac:dyDescent="0.25">
      <c r="A68" s="14"/>
      <c r="B68" s="92"/>
      <c r="C68" s="18"/>
      <c r="D68" s="18"/>
      <c r="E68" s="17"/>
      <c r="F68" s="20"/>
      <c r="G68" s="20">
        <f t="shared" si="3"/>
        <v>0</v>
      </c>
      <c r="H68" s="1"/>
      <c r="I68" s="1"/>
    </row>
    <row r="69" spans="1:9" x14ac:dyDescent="0.25">
      <c r="A69" s="3"/>
      <c r="B69" s="139" t="s">
        <v>33</v>
      </c>
      <c r="C69" s="140"/>
      <c r="D69" s="140"/>
      <c r="E69" s="141"/>
      <c r="F69" s="142"/>
      <c r="G69" s="143">
        <f>SUM(G64:G68)</f>
        <v>810000</v>
      </c>
      <c r="H69" s="1"/>
      <c r="I69" s="26"/>
    </row>
    <row r="70" spans="1:9" x14ac:dyDescent="0.25">
      <c r="A70" s="2"/>
      <c r="B70" s="93"/>
      <c r="C70" s="93"/>
      <c r="D70" s="93"/>
      <c r="E70" s="93"/>
      <c r="F70" s="94"/>
      <c r="G70" s="95"/>
      <c r="H70" s="1"/>
      <c r="I70" s="1"/>
    </row>
    <row r="71" spans="1:9" x14ac:dyDescent="0.25">
      <c r="A71" s="14"/>
      <c r="B71" s="96" t="s">
        <v>34</v>
      </c>
      <c r="C71" s="97"/>
      <c r="D71" s="97"/>
      <c r="E71" s="97"/>
      <c r="F71" s="97"/>
      <c r="G71" s="98">
        <f>G37+G42+G53+G60+G69</f>
        <v>8796990</v>
      </c>
      <c r="H71" s="1"/>
      <c r="I71" s="1"/>
    </row>
    <row r="72" spans="1:9" x14ac:dyDescent="0.25">
      <c r="A72" s="14"/>
      <c r="B72" s="99" t="s">
        <v>35</v>
      </c>
      <c r="C72" s="100"/>
      <c r="D72" s="100"/>
      <c r="E72" s="100"/>
      <c r="F72" s="100"/>
      <c r="G72" s="101">
        <f>G71*0.05</f>
        <v>439849.5</v>
      </c>
      <c r="H72" s="1"/>
      <c r="I72" s="1"/>
    </row>
    <row r="73" spans="1:9" x14ac:dyDescent="0.25">
      <c r="A73" s="14"/>
      <c r="B73" s="102" t="s">
        <v>36</v>
      </c>
      <c r="C73" s="103"/>
      <c r="D73" s="103"/>
      <c r="E73" s="103"/>
      <c r="F73" s="103"/>
      <c r="G73" s="104">
        <f>G72+G71</f>
        <v>9236839.5</v>
      </c>
      <c r="H73" s="1"/>
      <c r="I73" s="1"/>
    </row>
    <row r="74" spans="1:9" x14ac:dyDescent="0.25">
      <c r="A74" s="14"/>
      <c r="B74" s="99" t="s">
        <v>37</v>
      </c>
      <c r="C74" s="100"/>
      <c r="D74" s="100"/>
      <c r="E74" s="100"/>
      <c r="F74" s="100"/>
      <c r="G74" s="101">
        <f>G12</f>
        <v>12600000</v>
      </c>
      <c r="H74" s="1"/>
      <c r="I74" s="1"/>
    </row>
    <row r="75" spans="1:9" x14ac:dyDescent="0.25">
      <c r="A75" s="14"/>
      <c r="B75" s="105" t="s">
        <v>38</v>
      </c>
      <c r="C75" s="106"/>
      <c r="D75" s="106"/>
      <c r="E75" s="106"/>
      <c r="F75" s="106"/>
      <c r="G75" s="98">
        <f>G74-G73</f>
        <v>3363160.5</v>
      </c>
      <c r="H75" s="1"/>
      <c r="I75" s="1"/>
    </row>
    <row r="76" spans="1:9" x14ac:dyDescent="0.25">
      <c r="A76" s="14"/>
      <c r="B76" s="107" t="s">
        <v>106</v>
      </c>
      <c r="C76" s="108"/>
      <c r="D76" s="108"/>
      <c r="E76" s="108"/>
      <c r="F76" s="108"/>
      <c r="G76" s="109"/>
      <c r="H76" s="1"/>
      <c r="I76" s="1"/>
    </row>
    <row r="77" spans="1:9" ht="15.75" thickBot="1" x14ac:dyDescent="0.3">
      <c r="A77" s="14"/>
      <c r="B77" s="110"/>
      <c r="C77" s="108"/>
      <c r="D77" s="108"/>
      <c r="E77" s="108"/>
      <c r="F77" s="108"/>
      <c r="G77" s="109"/>
      <c r="H77" s="1"/>
      <c r="I77" s="1"/>
    </row>
    <row r="78" spans="1:9" x14ac:dyDescent="0.25">
      <c r="A78" s="14"/>
      <c r="B78" s="111" t="s">
        <v>107</v>
      </c>
      <c r="C78" s="112"/>
      <c r="D78" s="112"/>
      <c r="E78" s="112"/>
      <c r="F78" s="113"/>
      <c r="G78" s="109"/>
      <c r="H78" s="1"/>
      <c r="I78" s="1"/>
    </row>
    <row r="79" spans="1:9" x14ac:dyDescent="0.25">
      <c r="A79" s="14"/>
      <c r="B79" s="114" t="s">
        <v>39</v>
      </c>
      <c r="C79" s="115"/>
      <c r="D79" s="115"/>
      <c r="E79" s="115"/>
      <c r="F79" s="116"/>
      <c r="G79" s="109"/>
      <c r="H79" s="1"/>
      <c r="I79" s="1"/>
    </row>
    <row r="80" spans="1:9" x14ac:dyDescent="0.25">
      <c r="A80" s="14"/>
      <c r="B80" s="114" t="s">
        <v>40</v>
      </c>
      <c r="C80" s="115"/>
      <c r="D80" s="115"/>
      <c r="E80" s="115"/>
      <c r="F80" s="116"/>
      <c r="G80" s="109"/>
      <c r="H80" s="1"/>
      <c r="I80" s="1"/>
    </row>
    <row r="81" spans="1:9" x14ac:dyDescent="0.25">
      <c r="A81" s="14"/>
      <c r="B81" s="114" t="s">
        <v>41</v>
      </c>
      <c r="C81" s="115"/>
      <c r="D81" s="115"/>
      <c r="E81" s="115"/>
      <c r="F81" s="116"/>
      <c r="G81" s="109"/>
      <c r="H81" s="1"/>
      <c r="I81" s="1"/>
    </row>
    <row r="82" spans="1:9" x14ac:dyDescent="0.25">
      <c r="A82" s="14"/>
      <c r="B82" s="114" t="s">
        <v>42</v>
      </c>
      <c r="C82" s="115"/>
      <c r="D82" s="115"/>
      <c r="E82" s="115"/>
      <c r="F82" s="116"/>
      <c r="G82" s="109"/>
      <c r="H82" s="1"/>
      <c r="I82" s="1"/>
    </row>
    <row r="83" spans="1:9" x14ac:dyDescent="0.25">
      <c r="A83" s="14"/>
      <c r="B83" s="114" t="s">
        <v>43</v>
      </c>
      <c r="C83" s="115"/>
      <c r="D83" s="115"/>
      <c r="E83" s="115"/>
      <c r="F83" s="116"/>
      <c r="G83" s="109"/>
      <c r="H83" s="1"/>
      <c r="I83" s="1"/>
    </row>
    <row r="84" spans="1:9" ht="15.75" thickBot="1" x14ac:dyDescent="0.3">
      <c r="A84" s="14"/>
      <c r="B84" s="117" t="s">
        <v>44</v>
      </c>
      <c r="C84" s="118"/>
      <c r="D84" s="118"/>
      <c r="E84" s="118"/>
      <c r="F84" s="119"/>
      <c r="G84" s="109"/>
      <c r="H84" s="1"/>
      <c r="I84" s="1"/>
    </row>
    <row r="85" spans="1:9" x14ac:dyDescent="0.25">
      <c r="A85" s="14"/>
      <c r="B85" s="110"/>
      <c r="C85" s="115"/>
      <c r="D85" s="115"/>
      <c r="E85" s="115"/>
      <c r="F85" s="115"/>
      <c r="G85" s="109"/>
      <c r="H85" s="1"/>
      <c r="I85" s="1"/>
    </row>
    <row r="86" spans="1:9" ht="15.75" thickBot="1" x14ac:dyDescent="0.3">
      <c r="A86" s="14"/>
      <c r="B86" s="319" t="s">
        <v>45</v>
      </c>
      <c r="C86" s="320"/>
      <c r="D86" s="120"/>
      <c r="E86" s="121"/>
      <c r="F86" s="121"/>
      <c r="G86" s="109"/>
      <c r="H86" s="1"/>
      <c r="I86" s="1"/>
    </row>
    <row r="87" spans="1:9" x14ac:dyDescent="0.25">
      <c r="A87" s="14"/>
      <c r="B87" s="122" t="s">
        <v>32</v>
      </c>
      <c r="C87" s="123" t="s">
        <v>46</v>
      </c>
      <c r="D87" s="124" t="s">
        <v>47</v>
      </c>
      <c r="E87" s="121"/>
      <c r="F87" s="121"/>
      <c r="G87" s="109"/>
      <c r="H87" s="1"/>
      <c r="I87" s="1"/>
    </row>
    <row r="88" spans="1:9" x14ac:dyDescent="0.25">
      <c r="A88" s="14"/>
      <c r="B88" s="125" t="s">
        <v>48</v>
      </c>
      <c r="C88" s="126">
        <f>G37</f>
        <v>3991990</v>
      </c>
      <c r="D88" s="127">
        <f>(C88/C94)</f>
        <v>0.43218137545856461</v>
      </c>
      <c r="E88" s="121"/>
      <c r="F88" s="121"/>
      <c r="G88" s="109"/>
      <c r="H88" s="1"/>
      <c r="I88" s="1"/>
    </row>
    <row r="89" spans="1:9" x14ac:dyDescent="0.25">
      <c r="A89" s="14"/>
      <c r="B89" s="125" t="s">
        <v>49</v>
      </c>
      <c r="C89" s="126">
        <f>G42</f>
        <v>0</v>
      </c>
      <c r="D89" s="127">
        <v>0</v>
      </c>
      <c r="E89" s="121"/>
      <c r="F89" s="121"/>
      <c r="G89" s="109"/>
      <c r="H89" s="1"/>
      <c r="I89" s="1"/>
    </row>
    <row r="90" spans="1:9" x14ac:dyDescent="0.25">
      <c r="A90" s="14"/>
      <c r="B90" s="125" t="s">
        <v>50</v>
      </c>
      <c r="C90" s="126">
        <f>G53</f>
        <v>595000</v>
      </c>
      <c r="D90" s="127">
        <f>(C90/C94)</f>
        <v>6.4415972584562067E-2</v>
      </c>
      <c r="E90" s="121"/>
      <c r="F90" s="121"/>
      <c r="G90" s="109"/>
      <c r="H90" s="1"/>
      <c r="I90" s="1"/>
    </row>
    <row r="91" spans="1:9" x14ac:dyDescent="0.25">
      <c r="A91" s="14"/>
      <c r="B91" s="125" t="s">
        <v>27</v>
      </c>
      <c r="C91" s="126">
        <f>G60</f>
        <v>3400000</v>
      </c>
      <c r="D91" s="127">
        <f>(C91/C94)</f>
        <v>0.36809127191178326</v>
      </c>
      <c r="E91" s="121"/>
      <c r="F91" s="121"/>
      <c r="G91" s="109"/>
      <c r="H91" s="1"/>
      <c r="I91" s="1"/>
    </row>
    <row r="92" spans="1:9" x14ac:dyDescent="0.25">
      <c r="A92" s="14"/>
      <c r="B92" s="125" t="s">
        <v>51</v>
      </c>
      <c r="C92" s="128">
        <f>G69</f>
        <v>810000</v>
      </c>
      <c r="D92" s="127">
        <f>(C92/C94)</f>
        <v>8.7692332426042477E-2</v>
      </c>
      <c r="E92" s="129"/>
      <c r="F92" s="129"/>
      <c r="G92" s="109"/>
      <c r="H92" s="1"/>
      <c r="I92" s="1"/>
    </row>
    <row r="93" spans="1:9" x14ac:dyDescent="0.25">
      <c r="A93" s="14"/>
      <c r="B93" s="125" t="s">
        <v>52</v>
      </c>
      <c r="C93" s="128">
        <f>G72</f>
        <v>439849.5</v>
      </c>
      <c r="D93" s="127">
        <f>(C93/C94)</f>
        <v>4.7619047619047616E-2</v>
      </c>
      <c r="E93" s="129"/>
      <c r="F93" s="129"/>
      <c r="G93" s="109"/>
      <c r="H93" s="1"/>
      <c r="I93" s="1"/>
    </row>
    <row r="94" spans="1:9" ht="15.75" thickBot="1" x14ac:dyDescent="0.3">
      <c r="A94" s="14"/>
      <c r="B94" s="130" t="s">
        <v>53</v>
      </c>
      <c r="C94" s="131">
        <f>SUM(C88:C93)</f>
        <v>9236839.5</v>
      </c>
      <c r="D94" s="132">
        <f>SUM(D88:D93)</f>
        <v>1</v>
      </c>
      <c r="E94" s="129"/>
      <c r="F94" s="129"/>
      <c r="G94" s="109"/>
      <c r="H94" s="1"/>
      <c r="I94" s="1"/>
    </row>
    <row r="95" spans="1:9" x14ac:dyDescent="0.25">
      <c r="A95" s="14"/>
      <c r="B95" s="110"/>
      <c r="C95" s="108"/>
      <c r="D95" s="108"/>
      <c r="E95" s="108"/>
      <c r="F95" s="108"/>
      <c r="G95" s="109"/>
      <c r="H95" s="1"/>
      <c r="I95" s="1"/>
    </row>
    <row r="96" spans="1:9" ht="15.75" thickBot="1" x14ac:dyDescent="0.3">
      <c r="A96" s="14"/>
      <c r="B96" s="42"/>
      <c r="C96" s="108"/>
      <c r="D96" s="108"/>
      <c r="E96" s="108"/>
      <c r="F96" s="108"/>
      <c r="G96" s="109"/>
      <c r="H96" s="1"/>
      <c r="I96" s="150"/>
    </row>
    <row r="97" spans="1:9" ht="15.75" thickBot="1" x14ac:dyDescent="0.3">
      <c r="A97" s="14"/>
      <c r="B97" s="321" t="s">
        <v>57</v>
      </c>
      <c r="C97" s="322"/>
      <c r="D97" s="322"/>
      <c r="E97" s="323"/>
      <c r="F97" s="129"/>
      <c r="G97" s="109"/>
      <c r="H97" s="1"/>
      <c r="I97" s="1"/>
    </row>
    <row r="98" spans="1:9" ht="15.75" thickBot="1" x14ac:dyDescent="0.3">
      <c r="A98" s="14"/>
      <c r="B98" s="148"/>
      <c r="C98" s="149" t="s">
        <v>108</v>
      </c>
      <c r="D98" s="149" t="s">
        <v>109</v>
      </c>
      <c r="E98" s="149" t="s">
        <v>110</v>
      </c>
      <c r="F98" s="129"/>
      <c r="G98" s="109"/>
      <c r="H98" s="1"/>
      <c r="I98" s="1"/>
    </row>
    <row r="99" spans="1:9" x14ac:dyDescent="0.25">
      <c r="A99" s="14"/>
      <c r="B99" s="133" t="s">
        <v>140</v>
      </c>
      <c r="C99" s="134">
        <v>16000</v>
      </c>
      <c r="D99" s="135">
        <f>G9</f>
        <v>28000</v>
      </c>
      <c r="E99" s="134">
        <v>33000</v>
      </c>
      <c r="F99" s="136"/>
      <c r="G99" s="137"/>
      <c r="H99" s="1"/>
      <c r="I99" s="1"/>
    </row>
    <row r="100" spans="1:9" ht="15.75" thickBot="1" x14ac:dyDescent="0.3">
      <c r="A100" s="14"/>
      <c r="B100" s="130" t="s">
        <v>139</v>
      </c>
      <c r="C100" s="131">
        <f>(G73/C99)</f>
        <v>577.30246875</v>
      </c>
      <c r="D100" s="131">
        <f>(G73/D99)</f>
        <v>329.88712500000003</v>
      </c>
      <c r="E100" s="138">
        <f>(G73/E99)</f>
        <v>279.90422727272727</v>
      </c>
      <c r="F100" s="136"/>
      <c r="G100" s="137"/>
      <c r="H100" s="1"/>
      <c r="I100" s="1"/>
    </row>
    <row r="101" spans="1:9" x14ac:dyDescent="0.25">
      <c r="A101" s="14"/>
      <c r="B101" s="107" t="s">
        <v>54</v>
      </c>
      <c r="C101" s="115"/>
      <c r="D101" s="115"/>
      <c r="E101" s="115"/>
      <c r="F101" s="115"/>
      <c r="G101" s="147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24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24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24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24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24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24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24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24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24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24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24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24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24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24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24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24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24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24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24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24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24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24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24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24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24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24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24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24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24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24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24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24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24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24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24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24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24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24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24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24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24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24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24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24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24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24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24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24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24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24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24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24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24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24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24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24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24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24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24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24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24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24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24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24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24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24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24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24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24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24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24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24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24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24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24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24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24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24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24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24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24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24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24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24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24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24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24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24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24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24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24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24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24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24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24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24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24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24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24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24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24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24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24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24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24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24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24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24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24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24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24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24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24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24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24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24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24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24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24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24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24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24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24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24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24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24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24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24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24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24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24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24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24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24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24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24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24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24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24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24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24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24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24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24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24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24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24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24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24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24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24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24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24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24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24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24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24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24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24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24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24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24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24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24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24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24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24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24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24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24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24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24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24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24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24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24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24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24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24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24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24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24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24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24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24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24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24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24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24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24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24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24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24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24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24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24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24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24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24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24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24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24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24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24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24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24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24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24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24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24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24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24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24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24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24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24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24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24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24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24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24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24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24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24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24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24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24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24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24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24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24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24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24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24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24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24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24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24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24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24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24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24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24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24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24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24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24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24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24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24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24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24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24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24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24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24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24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24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24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24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24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24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24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24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24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24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24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24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24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24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24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24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24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24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24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24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24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24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24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24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24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24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24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24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24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24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24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24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24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24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24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24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24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24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24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24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24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24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24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24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24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24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24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24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24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24"/>
      <c r="H407" s="1"/>
      <c r="I407" s="1"/>
    </row>
  </sheetData>
  <mergeCells count="9">
    <mergeCell ref="B17:G17"/>
    <mergeCell ref="B86:C86"/>
    <mergeCell ref="B97:E9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DD9022-0117-4D8C-BD90-083DC46270A3}">
  <ds:schemaRefs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dcmitype/"/>
    <ds:schemaRef ds:uri="1030f0af-99cb-42f1-88fc-acec7333119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5dbce2d-49dc-4afe-a5b0-d7fb7a90116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Red Globe</vt:lpstr>
      <vt:lpstr>Thompson febrero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2023-05-03T14:54:44Z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