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0" yWindow="0" windowWidth="19200" windowHeight="7050"/>
  </bookViews>
  <sheets>
    <sheet name="UVA DE MES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G66" i="1"/>
  <c r="G64" i="1"/>
  <c r="G61" i="1" l="1"/>
  <c r="G60" i="1"/>
  <c r="G53" i="1"/>
  <c r="G77" i="1" l="1"/>
  <c r="G72" i="1"/>
  <c r="G69" i="1"/>
  <c r="G68" i="1"/>
  <c r="G65" i="1"/>
  <c r="G62" i="1"/>
  <c r="G59" i="1"/>
  <c r="G58" i="1"/>
  <c r="G57" i="1"/>
  <c r="G56" i="1"/>
  <c r="G54" i="1"/>
  <c r="G52" i="1"/>
  <c r="G51" i="1"/>
  <c r="G50" i="1"/>
  <c r="G49" i="1"/>
  <c r="G48" i="1"/>
  <c r="G47" i="1"/>
  <c r="G41" i="1"/>
  <c r="G40" i="1"/>
  <c r="G39" i="1"/>
  <c r="G38" i="1"/>
  <c r="G37" i="1"/>
  <c r="G36" i="1"/>
  <c r="G35" i="1"/>
  <c r="G31" i="1"/>
  <c r="C99" i="1" s="1"/>
  <c r="G25" i="1"/>
  <c r="G24" i="1"/>
  <c r="G23" i="1"/>
  <c r="G11" i="1"/>
  <c r="G83" i="1" s="1"/>
  <c r="G73" i="1" l="1"/>
  <c r="G42" i="1"/>
  <c r="C100" i="1" s="1"/>
  <c r="G78" i="1"/>
  <c r="C102" i="1" s="1"/>
  <c r="C101" i="1"/>
  <c r="G22" i="1"/>
  <c r="G21" i="1"/>
  <c r="G20" i="1"/>
  <c r="G26" i="1" l="1"/>
  <c r="G80" i="1" l="1"/>
  <c r="G81" i="1" s="1"/>
  <c r="C98" i="1"/>
  <c r="G82" i="1" l="1"/>
  <c r="C103" i="1"/>
  <c r="G84" i="1" l="1"/>
  <c r="C109" i="1"/>
  <c r="D109" i="1"/>
  <c r="E109" i="1"/>
  <c r="C104" i="1"/>
  <c r="D102" i="1" l="1"/>
  <c r="D99" i="1"/>
  <c r="D100" i="1"/>
  <c r="D101" i="1"/>
  <c r="D98" i="1"/>
  <c r="D103" i="1"/>
  <c r="D104" i="1" l="1"/>
</calcChain>
</file>

<file path=xl/sharedStrings.xml><?xml version="1.0" encoding="utf-8"?>
<sst xmlns="http://schemas.openxmlformats.org/spreadsheetml/2006/main" count="207" uniqueCount="137">
  <si>
    <t>RUBRO O CULTIVO</t>
  </si>
  <si>
    <t>VARIEDAD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</si>
  <si>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</si>
  <si>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</si>
  <si>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</si>
  <si>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</si>
  <si>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</si>
  <si>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</si>
  <si>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</si>
  <si>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</si>
  <si>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</si>
  <si>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</si>
  <si>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</si>
  <si>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</si>
  <si>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</si>
  <si>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</si>
  <si>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</si>
  <si>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</si>
  <si>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Octubre-Marzo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</si>
  <si>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</si>
  <si>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</si>
  <si>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</si>
  <si>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</si>
  <si>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</si>
  <si>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</si>
  <si>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</si>
  <si>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</si>
  <si>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</si>
  <si>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</si>
  <si>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</si>
  <si>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</si>
  <si>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</si>
  <si>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</si>
  <si>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</si>
  <si>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</si>
  <si>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</si>
  <si>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</si>
  <si>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</si>
  <si>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</si>
  <si>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</si>
  <si>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</si>
  <si>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</si>
  <si>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</si>
  <si>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</si>
  <si>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</si>
  <si>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</si>
  <si>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</si>
  <si>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</si>
  <si>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</si>
  <si>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</si>
  <si>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</si>
  <si>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</si>
  <si>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</si>
  <si>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</si>
  <si>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</si>
  <si>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</si>
  <si>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</si>
  <si>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</si>
  <si>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</si>
  <si>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FECHA ESTIMADA PRECIO VENTA</t>
  </si>
  <si>
    <t>NIVEL TECNOLOGICO</t>
  </si>
  <si>
    <t>PRECIO ESPERADO ($/kg)</t>
  </si>
  <si>
    <t>REGION</t>
  </si>
  <si>
    <t>Lib. B. O'Higgins</t>
  </si>
  <si>
    <t>AREA</t>
  </si>
  <si>
    <t>SAN VICENTE</t>
  </si>
  <si>
    <t>Todas</t>
  </si>
  <si>
    <t>Control de malezas</t>
  </si>
  <si>
    <t>Mayo - Junio</t>
  </si>
  <si>
    <t>Junio - Septiembre</t>
  </si>
  <si>
    <t>Noviembre</t>
  </si>
  <si>
    <t>Febrero</t>
  </si>
  <si>
    <t>Urea</t>
  </si>
  <si>
    <t>Superfosfato triple</t>
  </si>
  <si>
    <t>lt</t>
  </si>
  <si>
    <t>FUNGICIDAS</t>
  </si>
  <si>
    <t>Noviembre - Enero</t>
  </si>
  <si>
    <t>Flete</t>
  </si>
  <si>
    <t>c/u</t>
  </si>
  <si>
    <t>RENDIMIENTO (Kg/Há.)</t>
  </si>
  <si>
    <t>ESCENARIOS COSTO UNITARIO  ($/kG)</t>
  </si>
  <si>
    <t>Rendimiento (kG/hà)</t>
  </si>
  <si>
    <t>Costo unitario ($/KG) (*)</t>
  </si>
  <si>
    <t>Medio</t>
  </si>
  <si>
    <t>Febrero-Marzo</t>
  </si>
  <si>
    <t>7. Recomendación es referencial</t>
  </si>
  <si>
    <t>MARZO</t>
  </si>
  <si>
    <t>MERCADO INTERNO</t>
  </si>
  <si>
    <t>lluvias-heladas- sequia</t>
  </si>
  <si>
    <t>Poda</t>
  </si>
  <si>
    <t>Raleo</t>
  </si>
  <si>
    <t>Surqueadura, riego</t>
  </si>
  <si>
    <t>Aplicación de pesticidas</t>
  </si>
  <si>
    <t>Rastraje</t>
  </si>
  <si>
    <t>Octubre-Mayo</t>
  </si>
  <si>
    <t>Enero-Diciembre</t>
  </si>
  <si>
    <t>Julio</t>
  </si>
  <si>
    <t>Agosto</t>
  </si>
  <si>
    <t>Enero-Febrero</t>
  </si>
  <si>
    <t>Boro Foliar</t>
  </si>
  <si>
    <t>Calcio</t>
  </si>
  <si>
    <t>Potasio</t>
  </si>
  <si>
    <t>Muriato de Potasio</t>
  </si>
  <si>
    <t>Nitrato de Potasio</t>
  </si>
  <si>
    <t>Foliares</t>
  </si>
  <si>
    <t>Marzo-Diciembre</t>
  </si>
  <si>
    <t>Septiembre-Diciembre</t>
  </si>
  <si>
    <t>Septiembre-Febrero</t>
  </si>
  <si>
    <t>Septiembre Febrero</t>
  </si>
  <si>
    <t>Azufre en Polvo</t>
  </si>
  <si>
    <t>Azufre WP</t>
  </si>
  <si>
    <t>Topas 200 EW</t>
  </si>
  <si>
    <t>Score 250 EC</t>
  </si>
  <si>
    <t>Teldor 500 SC</t>
  </si>
  <si>
    <t>Switch 62,5 WG</t>
  </si>
  <si>
    <t>Tebuconazol 43 SC</t>
  </si>
  <si>
    <t>g</t>
  </si>
  <si>
    <t>Septiembre-Noviembre</t>
  </si>
  <si>
    <t>Noviembre-Febrero</t>
  </si>
  <si>
    <t>Simazina</t>
  </si>
  <si>
    <t>Paraquat</t>
  </si>
  <si>
    <t>karate Zeon 5 CS</t>
  </si>
  <si>
    <t>Clorpirifos</t>
  </si>
  <si>
    <t>Punto 70</t>
  </si>
  <si>
    <t>Acido Giberelico</t>
  </si>
  <si>
    <t>gr</t>
  </si>
  <si>
    <t>Octubre-Diciembre</t>
  </si>
  <si>
    <t>Novimbre</t>
  </si>
  <si>
    <t>UVA DE MESA</t>
  </si>
  <si>
    <t>Glifosato 480</t>
  </si>
  <si>
    <t>3. Precio esperado por ventas corresponde a precio colocado en el domicilio del comprador (incluye Ingreso a Feria)</t>
  </si>
  <si>
    <t>THOMPSON- CRIMSON</t>
  </si>
  <si>
    <t>Cosecha limpia</t>
  </si>
  <si>
    <t>Conduccion, tutores</t>
  </si>
  <si>
    <t>Racimos</t>
  </si>
  <si>
    <t>Residuos</t>
  </si>
  <si>
    <t>Arrastre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</si>
</sst>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_-;\-* #,##0.00_-;_-* &quot;-&quot;??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0" fontId="1" fillId="0" borderId="18"/>
    <xf numFmtId="164" fontId="17" fillId="0" borderId="18" applyFont="0" applyFill="0" applyBorder="0" applyAlignment="0" applyProtection="0"/>
    <xf numFmtId="0" fontId="18" fillId="0" borderId="18"/>
    <xf numFmtId="43" fontId="20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 applyAlignment="1">
      <alignment horizontal="left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3" fillId="7" borderId="18" xfId="0" applyFont="1" applyFill="1" applyBorder="1"/>
    <xf numFmtId="49" fontId="11" fillId="8" borderId="19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167" fontId="11" fillId="2" borderId="6" xfId="0" applyNumberFormat="1" applyFont="1" applyFill="1" applyBorder="1" applyAlignment="1">
      <alignment vertical="center"/>
    </xf>
    <xf numFmtId="0" fontId="8" fillId="7" borderId="17" xfId="0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166" fontId="2" fillId="2" borderId="18" xfId="0" applyNumberFormat="1" applyFont="1" applyFill="1" applyBorder="1" applyAlignment="1">
      <alignment vertical="center"/>
    </xf>
    <xf numFmtId="166" fontId="15" fillId="2" borderId="18" xfId="0" applyNumberFormat="1" applyFont="1" applyFill="1" applyBorder="1" applyAlignment="1">
      <alignment vertical="center"/>
    </xf>
    <xf numFmtId="0" fontId="13" fillId="2" borderId="18" xfId="0" applyFont="1" applyFill="1" applyBorder="1"/>
    <xf numFmtId="49" fontId="0" fillId="2" borderId="18" xfId="0" applyNumberForma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49" fontId="2" fillId="5" borderId="22" xfId="0" applyNumberFormat="1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49" fontId="2" fillId="3" borderId="25" xfId="0" applyNumberFormat="1" applyFont="1" applyFill="1" applyBorder="1" applyAlignment="1">
      <alignment vertical="center"/>
    </xf>
    <xf numFmtId="49" fontId="2" fillId="5" borderId="25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49" fontId="11" fillId="8" borderId="30" xfId="0" applyNumberFormat="1" applyFont="1" applyFill="1" applyBorder="1" applyAlignment="1">
      <alignment vertical="center"/>
    </xf>
    <xf numFmtId="49" fontId="13" fillId="8" borderId="31" xfId="0" applyNumberFormat="1" applyFont="1" applyFill="1" applyBorder="1"/>
    <xf numFmtId="49" fontId="11" fillId="2" borderId="32" xfId="0" applyNumberFormat="1" applyFont="1" applyFill="1" applyBorder="1" applyAlignment="1">
      <alignment vertical="center"/>
    </xf>
    <xf numFmtId="9" fontId="13" fillId="2" borderId="33" xfId="0" applyNumberFormat="1" applyFont="1" applyFill="1" applyBorder="1"/>
    <xf numFmtId="49" fontId="11" fillId="8" borderId="34" xfId="0" applyNumberFormat="1" applyFont="1" applyFill="1" applyBorder="1" applyAlignment="1">
      <alignment vertical="center"/>
    </xf>
    <xf numFmtId="167" fontId="11" fillId="8" borderId="35" xfId="0" applyNumberFormat="1" applyFont="1" applyFill="1" applyBorder="1" applyAlignment="1">
      <alignment vertical="center"/>
    </xf>
    <xf numFmtId="9" fontId="11" fillId="8" borderId="36" xfId="0" applyNumberFormat="1" applyFont="1" applyFill="1" applyBorder="1" applyAlignment="1">
      <alignment vertical="center"/>
    </xf>
    <xf numFmtId="0" fontId="13" fillId="9" borderId="39" xfId="0" applyFont="1" applyFill="1" applyBorder="1"/>
    <xf numFmtId="0" fontId="13" fillId="2" borderId="18" xfId="0" applyFont="1" applyFill="1" applyBorder="1" applyAlignment="1">
      <alignment vertical="center"/>
    </xf>
    <xf numFmtId="49" fontId="13" fillId="2" borderId="18" xfId="0" applyNumberFormat="1" applyFont="1" applyFill="1" applyBorder="1" applyAlignment="1">
      <alignment vertical="center"/>
    </xf>
    <xf numFmtId="49" fontId="11" fillId="2" borderId="40" xfId="0" applyNumberFormat="1" applyFont="1" applyFill="1" applyBorder="1" applyAlignment="1">
      <alignment vertical="center"/>
    </xf>
    <xf numFmtId="0" fontId="13" fillId="2" borderId="41" xfId="0" applyFont="1" applyFill="1" applyBorder="1"/>
    <xf numFmtId="0" fontId="13" fillId="2" borderId="42" xfId="0" applyFont="1" applyFill="1" applyBorder="1"/>
    <xf numFmtId="0" fontId="13" fillId="2" borderId="44" xfId="0" applyFont="1" applyFill="1" applyBorder="1"/>
    <xf numFmtId="0" fontId="13" fillId="2" borderId="46" xfId="0" applyFont="1" applyFill="1" applyBorder="1"/>
    <xf numFmtId="0" fontId="13" fillId="2" borderId="47" xfId="0" applyFont="1" applyFill="1" applyBorder="1"/>
    <xf numFmtId="0" fontId="11" fillId="7" borderId="18" xfId="0" applyFont="1" applyFill="1" applyBorder="1" applyAlignment="1">
      <alignment vertical="center"/>
    </xf>
    <xf numFmtId="0" fontId="8" fillId="9" borderId="17" xfId="0" applyFont="1" applyFill="1" applyBorder="1" applyAlignment="1">
      <alignment vertical="center"/>
    </xf>
    <xf numFmtId="49" fontId="16" fillId="9" borderId="18" xfId="0" applyNumberFormat="1" applyFont="1" applyFill="1" applyBorder="1" applyAlignment="1">
      <alignment vertical="center"/>
    </xf>
    <xf numFmtId="0" fontId="8" fillId="9" borderId="18" xfId="0" applyFont="1" applyFill="1" applyBorder="1" applyAlignment="1">
      <alignment vertical="center"/>
    </xf>
    <xf numFmtId="0" fontId="8" fillId="9" borderId="48" xfId="0" applyFont="1" applyFill="1" applyBorder="1" applyAlignment="1">
      <alignment vertical="center"/>
    </xf>
    <xf numFmtId="49" fontId="11" fillId="8" borderId="49" xfId="0" applyNumberFormat="1" applyFont="1" applyFill="1" applyBorder="1" applyAlignment="1">
      <alignment vertical="center"/>
    </xf>
    <xf numFmtId="167" fontId="11" fillId="8" borderId="36" xfId="0" applyNumberFormat="1" applyFont="1" applyFill="1" applyBorder="1" applyAlignment="1">
      <alignment vertical="center"/>
    </xf>
    <xf numFmtId="3" fontId="11" fillId="8" borderId="50" xfId="0" applyNumberFormat="1" applyFont="1" applyFill="1" applyBorder="1" applyAlignment="1">
      <alignment vertical="center"/>
    </xf>
    <xf numFmtId="3" fontId="11" fillId="8" borderId="51" xfId="0" applyNumberFormat="1" applyFont="1" applyFill="1" applyBorder="1" applyAlignment="1">
      <alignment vertical="center"/>
    </xf>
    <xf numFmtId="49" fontId="6" fillId="3" borderId="53" xfId="0" applyNumberFormat="1" applyFont="1" applyFill="1" applyBorder="1" applyAlignment="1">
      <alignment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vertical="center"/>
    </xf>
    <xf numFmtId="3" fontId="6" fillId="3" borderId="53" xfId="0" applyNumberFormat="1" applyFont="1" applyFill="1" applyBorder="1" applyAlignment="1">
      <alignment vertical="center"/>
    </xf>
    <xf numFmtId="49" fontId="16" fillId="9" borderId="37" xfId="0" applyNumberFormat="1" applyFont="1" applyFill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21" fillId="3" borderId="5" xfId="0" applyNumberFormat="1" applyFont="1" applyFill="1" applyBorder="1" applyAlignment="1">
      <alignment vertical="center" wrapText="1"/>
    </xf>
    <xf numFmtId="3" fontId="22" fillId="0" borderId="52" xfId="0" applyNumberFormat="1" applyFont="1" applyFill="1" applyBorder="1" applyAlignment="1">
      <alignment horizontal="right"/>
    </xf>
    <xf numFmtId="0" fontId="4" fillId="2" borderId="7" xfId="0" applyFont="1" applyFill="1" applyBorder="1"/>
    <xf numFmtId="49" fontId="6" fillId="3" borderId="6" xfId="0" applyNumberFormat="1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168" fontId="22" fillId="0" borderId="52" xfId="4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54" xfId="0" applyNumberFormat="1" applyFont="1" applyFill="1" applyBorder="1" applyAlignment="1">
      <alignment horizontal="left"/>
    </xf>
    <xf numFmtId="49" fontId="4" fillId="2" borderId="55" xfId="0" applyNumberFormat="1" applyFont="1" applyFill="1" applyBorder="1" applyAlignment="1">
      <alignment horizontal="left"/>
    </xf>
    <xf numFmtId="0" fontId="22" fillId="0" borderId="52" xfId="0" applyFont="1" applyFill="1" applyBorder="1" applyAlignment="1">
      <alignment horizontal="right" wrapText="1"/>
    </xf>
    <xf numFmtId="0" fontId="22" fillId="0" borderId="52" xfId="0" applyFont="1" applyFill="1" applyBorder="1" applyAlignment="1">
      <alignment horizontal="right"/>
    </xf>
    <xf numFmtId="17" fontId="22" fillId="0" borderId="52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0" fillId="2" borderId="1" xfId="0" applyFont="1" applyFill="1" applyBorder="1" applyAlignment="1"/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0" borderId="0" xfId="0" applyFont="1" applyAlignment="1"/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0" fontId="3" fillId="2" borderId="12" xfId="0" applyFont="1" applyFill="1" applyBorder="1" applyAlignment="1">
      <alignment horizontal="right"/>
    </xf>
    <xf numFmtId="0" fontId="0" fillId="2" borderId="4" xfId="0" applyFont="1" applyFill="1" applyBorder="1" applyAlignment="1"/>
    <xf numFmtId="49" fontId="21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21" fillId="3" borderId="13" xfId="0" applyNumberFormat="1" applyFont="1" applyFill="1" applyBorder="1" applyAlignment="1">
      <alignment horizontal="center" vertical="center"/>
    </xf>
    <xf numFmtId="49" fontId="21" fillId="3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0" fontId="0" fillId="0" borderId="18" xfId="0" applyNumberFormat="1" applyFont="1" applyBorder="1" applyAlignment="1"/>
    <xf numFmtId="0" fontId="0" fillId="2" borderId="20" xfId="0" applyFont="1" applyFill="1" applyBorder="1" applyAlignment="1"/>
    <xf numFmtId="0" fontId="19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3" fillId="2" borderId="21" xfId="0" applyFont="1" applyFill="1" applyBorder="1" applyAlignment="1"/>
    <xf numFmtId="3" fontId="3" fillId="2" borderId="21" xfId="0" applyNumberFormat="1" applyFont="1" applyFill="1" applyBorder="1" applyAlignment="1"/>
    <xf numFmtId="166" fontId="2" fillId="5" borderId="24" xfId="0" applyNumberFormat="1" applyFont="1" applyFill="1" applyBorder="1" applyAlignment="1">
      <alignment vertical="center"/>
    </xf>
    <xf numFmtId="166" fontId="2" fillId="3" borderId="26" xfId="0" applyNumberFormat="1" applyFont="1" applyFill="1" applyBorder="1" applyAlignment="1">
      <alignment vertical="center"/>
    </xf>
    <xf numFmtId="166" fontId="2" fillId="5" borderId="26" xfId="0" applyNumberFormat="1" applyFont="1" applyFill="1" applyBorder="1" applyAlignment="1">
      <alignment vertical="center"/>
    </xf>
    <xf numFmtId="166" fontId="2" fillId="6" borderId="29" xfId="0" applyNumberFormat="1" applyFont="1" applyFill="1" applyBorder="1" applyAlignment="1">
      <alignment vertical="center"/>
    </xf>
    <xf numFmtId="49" fontId="4" fillId="2" borderId="43" xfId="0" applyNumberFormat="1" applyFont="1" applyFill="1" applyBorder="1" applyAlignment="1">
      <alignment vertical="center"/>
    </xf>
    <xf numFmtId="49" fontId="4" fillId="2" borderId="45" xfId="0" applyNumberFormat="1" applyFont="1" applyFill="1" applyBorder="1" applyAlignment="1">
      <alignment vertical="center"/>
    </xf>
    <xf numFmtId="168" fontId="22" fillId="0" borderId="52" xfId="4" applyNumberFormat="1" applyFont="1" applyFill="1" applyBorder="1" applyAlignment="1">
      <alignment horizontal="right" wrapText="1"/>
    </xf>
  </cellXfs>
  <cellStyles count="5">
    <cellStyle name="Millares" xfId="4" builtinId="3"/>
    <cellStyle name="Millares 5" xfId="2"/>
    <cellStyle name="Normal" xfId="0" builtinId="0"/>
    <cellStyle name="Normal 2" xfId="1"/>
    <cellStyle name="Normal 4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0"/>
  <sheetViews>
    <sheetView showGridLines="0" tabSelected="1" zoomScale="124" zoomScaleNormal="124" workbookViewId="0">
      <selection activeCell="D10" sqref="D10"/>
    </sheetView>
  </sheetViews>
  <sheetFormatPr baseColWidth="10" defaultColWidth="10.85546875" defaultRowHeight="11.25" customHeight="1"/>
  <cols>
    <col min="1" max="1" width="4.42578125" style="1" customWidth="1"/>
    <col min="2" max="2" width="16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5.42578125" style="1" customWidth="1"/>
    <col min="9" max="24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3"/>
      <c r="C7" s="4"/>
      <c r="D7" s="2"/>
      <c r="E7" s="4"/>
      <c r="F7" s="4"/>
      <c r="G7" s="4"/>
    </row>
    <row r="8" spans="1:255" ht="12" customHeight="1">
      <c r="A8" s="5"/>
      <c r="B8" s="67" t="s">
        <v>0</v>
      </c>
      <c r="C8" s="68" t="s">
        <v>128</v>
      </c>
      <c r="D8" s="69"/>
      <c r="E8" s="70" t="s">
        <v>79</v>
      </c>
      <c r="F8" s="71"/>
      <c r="G8" s="72">
        <v>30000</v>
      </c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25.5" customHeight="1">
      <c r="A9" s="5"/>
      <c r="B9" s="73" t="s">
        <v>1</v>
      </c>
      <c r="C9" s="72" t="s">
        <v>131</v>
      </c>
      <c r="D9" s="69"/>
      <c r="E9" s="74" t="s">
        <v>59</v>
      </c>
      <c r="F9" s="75"/>
      <c r="G9" s="72" t="s">
        <v>86</v>
      </c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18" customHeight="1">
      <c r="A10" s="5"/>
      <c r="B10" s="73" t="s">
        <v>60</v>
      </c>
      <c r="C10" s="72" t="s">
        <v>83</v>
      </c>
      <c r="D10" s="69"/>
      <c r="E10" s="74" t="s">
        <v>61</v>
      </c>
      <c r="F10" s="75"/>
      <c r="G10" s="72">
        <v>500</v>
      </c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ht="16.5" customHeight="1">
      <c r="A11" s="5"/>
      <c r="B11" s="73" t="s">
        <v>62</v>
      </c>
      <c r="C11" s="72" t="s">
        <v>63</v>
      </c>
      <c r="D11" s="69"/>
      <c r="E11" s="76" t="s">
        <v>2</v>
      </c>
      <c r="F11" s="77"/>
      <c r="G11" s="72">
        <f>G8*G10</f>
        <v>15000000</v>
      </c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ht="27">
      <c r="A12" s="5"/>
      <c r="B12" s="73" t="s">
        <v>64</v>
      </c>
      <c r="C12" s="78" t="s">
        <v>65</v>
      </c>
      <c r="D12" s="69"/>
      <c r="E12" s="74" t="s">
        <v>3</v>
      </c>
      <c r="F12" s="75"/>
      <c r="G12" s="121" t="s">
        <v>87</v>
      </c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ht="15">
      <c r="A13" s="5"/>
      <c r="B13" s="73" t="s">
        <v>4</v>
      </c>
      <c r="C13" s="79" t="s">
        <v>66</v>
      </c>
      <c r="D13" s="69"/>
      <c r="E13" s="74" t="s">
        <v>5</v>
      </c>
      <c r="F13" s="75"/>
      <c r="G13" s="72" t="s">
        <v>84</v>
      </c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ht="25.5" customHeight="1">
      <c r="A14" s="5"/>
      <c r="B14" s="73" t="s">
        <v>6</v>
      </c>
      <c r="C14" s="80">
        <v>44927</v>
      </c>
      <c r="D14" s="69"/>
      <c r="E14" s="81" t="s">
        <v>7</v>
      </c>
      <c r="F14" s="82"/>
      <c r="G14" s="121" t="s">
        <v>88</v>
      </c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 s="89" customFormat="1" ht="12" customHeight="1">
      <c r="A15" s="83"/>
      <c r="B15" s="6"/>
      <c r="C15" s="84"/>
      <c r="D15" s="85"/>
      <c r="E15" s="86"/>
      <c r="F15" s="86"/>
      <c r="G15" s="87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</row>
    <row r="16" spans="1:255" s="89" customFormat="1" ht="12" customHeight="1">
      <c r="A16" s="90"/>
      <c r="B16" s="65" t="s">
        <v>8</v>
      </c>
      <c r="C16" s="66"/>
      <c r="D16" s="66"/>
      <c r="E16" s="66"/>
      <c r="F16" s="66"/>
      <c r="G16" s="66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</row>
    <row r="17" spans="1:255" s="89" customFormat="1" ht="12" customHeight="1">
      <c r="A17" s="83"/>
      <c r="B17" s="91"/>
      <c r="C17" s="7"/>
      <c r="D17" s="7"/>
      <c r="E17" s="7"/>
      <c r="F17" s="92"/>
      <c r="G17" s="93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</row>
    <row r="18" spans="1:255" s="89" customFormat="1" ht="12" customHeight="1">
      <c r="A18" s="94"/>
      <c r="B18" s="95" t="s">
        <v>9</v>
      </c>
      <c r="C18" s="96"/>
      <c r="D18" s="97"/>
      <c r="E18" s="97"/>
      <c r="F18" s="98"/>
      <c r="G18" s="99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</row>
    <row r="19" spans="1:255" s="89" customFormat="1" ht="24" customHeight="1">
      <c r="A19" s="94"/>
      <c r="B19" s="100" t="s">
        <v>10</v>
      </c>
      <c r="C19" s="101" t="s">
        <v>11</v>
      </c>
      <c r="D19" s="101" t="s">
        <v>12</v>
      </c>
      <c r="E19" s="100" t="s">
        <v>13</v>
      </c>
      <c r="F19" s="101" t="s">
        <v>14</v>
      </c>
      <c r="G19" s="100" t="s">
        <v>15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</row>
    <row r="20" spans="1:255" ht="12" customHeight="1">
      <c r="A20" s="5"/>
      <c r="B20" s="102" t="s">
        <v>89</v>
      </c>
      <c r="C20" s="103" t="s">
        <v>16</v>
      </c>
      <c r="D20" s="103">
        <v>15</v>
      </c>
      <c r="E20" s="103" t="s">
        <v>17</v>
      </c>
      <c r="F20" s="104">
        <v>25000</v>
      </c>
      <c r="G20" s="105">
        <f>(D20*F20)</f>
        <v>375000</v>
      </c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ht="12" customHeight="1">
      <c r="A21" s="5"/>
      <c r="B21" s="102" t="s">
        <v>90</v>
      </c>
      <c r="C21" s="103" t="s">
        <v>16</v>
      </c>
      <c r="D21" s="103">
        <v>30</v>
      </c>
      <c r="E21" s="103" t="s">
        <v>17</v>
      </c>
      <c r="F21" s="104">
        <v>25000</v>
      </c>
      <c r="G21" s="105">
        <f>(D21*F21)</f>
        <v>750000</v>
      </c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 ht="12" customHeight="1">
      <c r="A22" s="5"/>
      <c r="B22" s="102" t="s">
        <v>67</v>
      </c>
      <c r="C22" s="103" t="s">
        <v>16</v>
      </c>
      <c r="D22" s="103">
        <v>8</v>
      </c>
      <c r="E22" s="103" t="s">
        <v>18</v>
      </c>
      <c r="F22" s="104">
        <v>25000</v>
      </c>
      <c r="G22" s="105">
        <f>(D22*F22)</f>
        <v>200000</v>
      </c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 ht="12" customHeight="1">
      <c r="A23" s="5"/>
      <c r="B23" s="102" t="s">
        <v>132</v>
      </c>
      <c r="C23" s="103" t="s">
        <v>16</v>
      </c>
      <c r="D23" s="103">
        <v>60</v>
      </c>
      <c r="E23" s="103" t="s">
        <v>68</v>
      </c>
      <c r="F23" s="104">
        <v>25000</v>
      </c>
      <c r="G23" s="105">
        <f t="shared" ref="G23:G25" si="0">+D23*F23</f>
        <v>1500000</v>
      </c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1:255" ht="12" customHeight="1">
      <c r="A24" s="5"/>
      <c r="B24" s="102" t="s">
        <v>133</v>
      </c>
      <c r="C24" s="103" t="s">
        <v>16</v>
      </c>
      <c r="D24" s="103">
        <v>20</v>
      </c>
      <c r="E24" s="103" t="s">
        <v>68</v>
      </c>
      <c r="F24" s="104">
        <v>25000</v>
      </c>
      <c r="G24" s="105">
        <f t="shared" si="0"/>
        <v>500000</v>
      </c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5" ht="12" customHeight="1">
      <c r="A25" s="5"/>
      <c r="B25" s="102" t="s">
        <v>134</v>
      </c>
      <c r="C25" s="103" t="s">
        <v>16</v>
      </c>
      <c r="D25" s="103">
        <v>30</v>
      </c>
      <c r="E25" s="103" t="s">
        <v>69</v>
      </c>
      <c r="F25" s="104">
        <v>25000</v>
      </c>
      <c r="G25" s="105">
        <f t="shared" si="0"/>
        <v>750000</v>
      </c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 s="89" customFormat="1" ht="11.25" customHeight="1">
      <c r="A26" s="88"/>
      <c r="B26" s="8" t="s">
        <v>19</v>
      </c>
      <c r="C26" s="9"/>
      <c r="D26" s="9"/>
      <c r="E26" s="9"/>
      <c r="F26" s="10"/>
      <c r="G26" s="11">
        <f>SUM(G20:G25)</f>
        <v>4075000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</row>
    <row r="27" spans="1:255" s="89" customFormat="1" ht="15.75" customHeight="1">
      <c r="A27" s="94"/>
      <c r="B27" s="106"/>
      <c r="C27" s="107"/>
      <c r="D27" s="107"/>
      <c r="E27" s="107"/>
      <c r="F27" s="108"/>
      <c r="G27" s="108"/>
      <c r="H27" s="88"/>
      <c r="I27" s="88"/>
      <c r="J27" s="88"/>
      <c r="K27" s="109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</row>
    <row r="28" spans="1:255" s="89" customFormat="1" ht="12" customHeight="1">
      <c r="A28" s="94"/>
      <c r="B28" s="95" t="s">
        <v>20</v>
      </c>
      <c r="C28" s="96"/>
      <c r="D28" s="97"/>
      <c r="E28" s="97"/>
      <c r="F28" s="98"/>
      <c r="G28" s="99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</row>
    <row r="29" spans="1:255" s="89" customFormat="1" ht="24" customHeight="1">
      <c r="A29" s="94"/>
      <c r="B29" s="100" t="s">
        <v>10</v>
      </c>
      <c r="C29" s="101" t="s">
        <v>11</v>
      </c>
      <c r="D29" s="101" t="s">
        <v>12</v>
      </c>
      <c r="E29" s="100" t="s">
        <v>13</v>
      </c>
      <c r="F29" s="101" t="s">
        <v>14</v>
      </c>
      <c r="G29" s="100" t="s">
        <v>15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</row>
    <row r="30" spans="1:255" ht="12" customHeight="1">
      <c r="A30" s="5"/>
      <c r="B30" s="102"/>
      <c r="C30" s="103"/>
      <c r="D30" s="103"/>
      <c r="E30" s="103"/>
      <c r="F30" s="104"/>
      <c r="G30" s="105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s="89" customFormat="1" ht="11.25" customHeight="1">
      <c r="A31" s="88"/>
      <c r="B31" s="8" t="s">
        <v>21</v>
      </c>
      <c r="C31" s="9"/>
      <c r="D31" s="9"/>
      <c r="E31" s="9"/>
      <c r="F31" s="10"/>
      <c r="G31" s="11">
        <f>SUM(G30)</f>
        <v>0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</row>
    <row r="32" spans="1:255" s="89" customFormat="1" ht="15.75" customHeight="1">
      <c r="A32" s="94"/>
      <c r="B32" s="106"/>
      <c r="C32" s="107"/>
      <c r="D32" s="107"/>
      <c r="E32" s="107"/>
      <c r="F32" s="108"/>
      <c r="G32" s="108"/>
      <c r="H32" s="88"/>
      <c r="I32" s="88"/>
      <c r="J32" s="88"/>
      <c r="K32" s="109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</row>
    <row r="33" spans="1:255" s="89" customFormat="1" ht="12" customHeight="1">
      <c r="A33" s="94"/>
      <c r="B33" s="95" t="s">
        <v>22</v>
      </c>
      <c r="C33" s="96"/>
      <c r="D33" s="97"/>
      <c r="E33" s="97"/>
      <c r="F33" s="98"/>
      <c r="G33" s="99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</row>
    <row r="34" spans="1:255" s="89" customFormat="1" ht="24" customHeight="1">
      <c r="A34" s="94"/>
      <c r="B34" s="100" t="s">
        <v>10</v>
      </c>
      <c r="C34" s="101" t="s">
        <v>11</v>
      </c>
      <c r="D34" s="101" t="s">
        <v>12</v>
      </c>
      <c r="E34" s="100" t="s">
        <v>13</v>
      </c>
      <c r="F34" s="101" t="s">
        <v>14</v>
      </c>
      <c r="G34" s="100" t="s">
        <v>15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</row>
    <row r="35" spans="1:255" ht="12" customHeight="1">
      <c r="A35" s="5"/>
      <c r="B35" s="102" t="s">
        <v>91</v>
      </c>
      <c r="C35" s="103" t="s">
        <v>23</v>
      </c>
      <c r="D35" s="103">
        <v>1</v>
      </c>
      <c r="E35" s="103" t="s">
        <v>94</v>
      </c>
      <c r="F35" s="104">
        <v>25000</v>
      </c>
      <c r="G35" s="105">
        <f t="shared" ref="G35:G41" si="1">+D35*F35</f>
        <v>25000</v>
      </c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ht="12" customHeight="1">
      <c r="A36" s="5"/>
      <c r="B36" s="102" t="s">
        <v>67</v>
      </c>
      <c r="C36" s="103" t="s">
        <v>23</v>
      </c>
      <c r="D36" s="103">
        <v>3</v>
      </c>
      <c r="E36" s="103" t="s">
        <v>95</v>
      </c>
      <c r="F36" s="104">
        <v>25000</v>
      </c>
      <c r="G36" s="105">
        <f t="shared" si="1"/>
        <v>75000</v>
      </c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ht="12" customHeight="1">
      <c r="A37" s="5"/>
      <c r="B37" s="102" t="s">
        <v>89</v>
      </c>
      <c r="C37" s="103" t="s">
        <v>23</v>
      </c>
      <c r="D37" s="103">
        <v>1</v>
      </c>
      <c r="E37" s="103" t="s">
        <v>96</v>
      </c>
      <c r="F37" s="104">
        <v>110000</v>
      </c>
      <c r="G37" s="105">
        <f t="shared" si="1"/>
        <v>110000</v>
      </c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ht="12" customHeight="1">
      <c r="A38" s="5"/>
      <c r="B38" s="102" t="s">
        <v>135</v>
      </c>
      <c r="C38" s="103" t="s">
        <v>23</v>
      </c>
      <c r="D38" s="103">
        <v>1</v>
      </c>
      <c r="E38" s="103" t="s">
        <v>97</v>
      </c>
      <c r="F38" s="104">
        <v>85000</v>
      </c>
      <c r="G38" s="105">
        <f t="shared" si="1"/>
        <v>85000</v>
      </c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 ht="12" customHeight="1">
      <c r="A39" s="5"/>
      <c r="B39" s="102" t="s">
        <v>136</v>
      </c>
      <c r="C39" s="103" t="s">
        <v>23</v>
      </c>
      <c r="D39" s="103">
        <v>6</v>
      </c>
      <c r="E39" s="103" t="s">
        <v>98</v>
      </c>
      <c r="F39" s="104">
        <v>60000</v>
      </c>
      <c r="G39" s="105">
        <f t="shared" si="1"/>
        <v>360000</v>
      </c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 ht="12" customHeight="1">
      <c r="A40" s="5"/>
      <c r="B40" s="102" t="s">
        <v>92</v>
      </c>
      <c r="C40" s="103" t="s">
        <v>23</v>
      </c>
      <c r="D40" s="103">
        <v>18</v>
      </c>
      <c r="E40" s="103" t="s">
        <v>95</v>
      </c>
      <c r="F40" s="104">
        <v>30000</v>
      </c>
      <c r="G40" s="105">
        <f t="shared" si="1"/>
        <v>540000</v>
      </c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ht="12" customHeight="1">
      <c r="A41" s="5"/>
      <c r="B41" s="102" t="s">
        <v>93</v>
      </c>
      <c r="C41" s="103" t="s">
        <v>23</v>
      </c>
      <c r="D41" s="103">
        <v>1</v>
      </c>
      <c r="E41" s="103" t="s">
        <v>95</v>
      </c>
      <c r="F41" s="104">
        <v>45000</v>
      </c>
      <c r="G41" s="105">
        <f t="shared" si="1"/>
        <v>45000</v>
      </c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s="89" customFormat="1" ht="12" customHeight="1">
      <c r="A42" s="110"/>
      <c r="B42" s="59" t="s">
        <v>24</v>
      </c>
      <c r="C42" s="60"/>
      <c r="D42" s="60"/>
      <c r="E42" s="60"/>
      <c r="F42" s="61"/>
      <c r="G42" s="62">
        <f>SUM(G35:G41)</f>
        <v>1240000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</row>
    <row r="43" spans="1:255" s="89" customFormat="1" ht="12" customHeight="1">
      <c r="A43" s="110"/>
      <c r="B43" s="106"/>
      <c r="C43" s="107"/>
      <c r="D43" s="107"/>
      <c r="E43" s="107"/>
      <c r="F43" s="108"/>
      <c r="G43" s="10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</row>
    <row r="44" spans="1:255" s="89" customFormat="1" ht="12" customHeight="1">
      <c r="A44" s="94"/>
      <c r="B44" s="95" t="s">
        <v>25</v>
      </c>
      <c r="C44" s="96"/>
      <c r="D44" s="97"/>
      <c r="E44" s="97"/>
      <c r="F44" s="98"/>
      <c r="G44" s="99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</row>
    <row r="45" spans="1:255" s="89" customFormat="1" ht="24" customHeight="1">
      <c r="A45" s="94"/>
      <c r="B45" s="100" t="s">
        <v>26</v>
      </c>
      <c r="C45" s="101" t="s">
        <v>27</v>
      </c>
      <c r="D45" s="101" t="s">
        <v>28</v>
      </c>
      <c r="E45" s="100" t="s">
        <v>13</v>
      </c>
      <c r="F45" s="101" t="s">
        <v>14</v>
      </c>
      <c r="G45" s="100" t="s">
        <v>15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  <c r="IU45" s="88"/>
    </row>
    <row r="46" spans="1:255" ht="12" customHeight="1">
      <c r="A46" s="5"/>
      <c r="B46" s="111" t="s">
        <v>29</v>
      </c>
      <c r="C46" s="103"/>
      <c r="D46" s="103"/>
      <c r="E46" s="103"/>
      <c r="F46" s="104"/>
      <c r="G46" s="105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ht="12" customHeight="1">
      <c r="A47" s="5"/>
      <c r="B47" s="102" t="s">
        <v>72</v>
      </c>
      <c r="C47" s="103" t="s">
        <v>30</v>
      </c>
      <c r="D47" s="103">
        <v>200</v>
      </c>
      <c r="E47" s="103" t="s">
        <v>105</v>
      </c>
      <c r="F47" s="104">
        <v>1200</v>
      </c>
      <c r="G47" s="105">
        <f t="shared" ref="G47:G54" si="2">+D47*F47</f>
        <v>240000</v>
      </c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 ht="12" customHeight="1">
      <c r="A48" s="5"/>
      <c r="B48" s="102" t="s">
        <v>73</v>
      </c>
      <c r="C48" s="103" t="s">
        <v>30</v>
      </c>
      <c r="D48" s="103">
        <v>100</v>
      </c>
      <c r="E48" s="103" t="s">
        <v>105</v>
      </c>
      <c r="F48" s="104">
        <v>1000</v>
      </c>
      <c r="G48" s="105">
        <f t="shared" si="2"/>
        <v>100000</v>
      </c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 ht="12" customHeight="1">
      <c r="A49" s="5"/>
      <c r="B49" s="102" t="s">
        <v>99</v>
      </c>
      <c r="C49" s="103" t="s">
        <v>74</v>
      </c>
      <c r="D49" s="103">
        <v>6</v>
      </c>
      <c r="E49" s="103" t="s">
        <v>106</v>
      </c>
      <c r="F49" s="104">
        <v>10000</v>
      </c>
      <c r="G49" s="105">
        <f t="shared" si="2"/>
        <v>60000</v>
      </c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 ht="12" customHeight="1">
      <c r="A50" s="5"/>
      <c r="B50" s="102" t="s">
        <v>100</v>
      </c>
      <c r="C50" s="103" t="s">
        <v>74</v>
      </c>
      <c r="D50" s="103">
        <v>6</v>
      </c>
      <c r="E50" s="103" t="s">
        <v>107</v>
      </c>
      <c r="F50" s="104">
        <v>10000</v>
      </c>
      <c r="G50" s="105">
        <f t="shared" si="2"/>
        <v>60000</v>
      </c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 ht="12" customHeight="1">
      <c r="A51" s="5"/>
      <c r="B51" s="102" t="s">
        <v>101</v>
      </c>
      <c r="C51" s="103" t="s">
        <v>74</v>
      </c>
      <c r="D51" s="103">
        <v>8</v>
      </c>
      <c r="E51" s="103" t="s">
        <v>107</v>
      </c>
      <c r="F51" s="104">
        <v>10000</v>
      </c>
      <c r="G51" s="105">
        <f t="shared" si="2"/>
        <v>80000</v>
      </c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 ht="12" customHeight="1">
      <c r="A52" s="5"/>
      <c r="B52" s="102" t="s">
        <v>102</v>
      </c>
      <c r="C52" s="103" t="s">
        <v>30</v>
      </c>
      <c r="D52" s="103">
        <v>150</v>
      </c>
      <c r="E52" s="103" t="s">
        <v>105</v>
      </c>
      <c r="F52" s="104">
        <v>1920</v>
      </c>
      <c r="G52" s="105">
        <f t="shared" si="2"/>
        <v>288000</v>
      </c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 ht="12" customHeight="1">
      <c r="A53" s="5"/>
      <c r="B53" s="102" t="s">
        <v>103</v>
      </c>
      <c r="C53" s="103" t="s">
        <v>30</v>
      </c>
      <c r="D53" s="103">
        <v>100</v>
      </c>
      <c r="E53" s="103" t="s">
        <v>108</v>
      </c>
      <c r="F53" s="104">
        <v>1920</v>
      </c>
      <c r="G53" s="105">
        <f t="shared" si="2"/>
        <v>192000</v>
      </c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 ht="12" customHeight="1">
      <c r="A54" s="5"/>
      <c r="B54" s="102" t="s">
        <v>104</v>
      </c>
      <c r="C54" s="103" t="s">
        <v>74</v>
      </c>
      <c r="D54" s="103">
        <v>10</v>
      </c>
      <c r="E54" s="103" t="s">
        <v>107</v>
      </c>
      <c r="F54" s="104">
        <v>10000</v>
      </c>
      <c r="G54" s="105">
        <f t="shared" si="2"/>
        <v>100000</v>
      </c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 ht="12" customHeight="1">
      <c r="A55" s="5"/>
      <c r="B55" s="111" t="s">
        <v>75</v>
      </c>
      <c r="C55" s="103"/>
      <c r="D55" s="103"/>
      <c r="E55" s="103"/>
      <c r="F55" s="104"/>
      <c r="G55" s="105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 ht="12" customHeight="1">
      <c r="A56" s="5"/>
      <c r="B56" s="102" t="s">
        <v>109</v>
      </c>
      <c r="C56" s="103" t="s">
        <v>30</v>
      </c>
      <c r="D56" s="103">
        <v>60</v>
      </c>
      <c r="E56" s="103" t="s">
        <v>76</v>
      </c>
      <c r="F56" s="104">
        <v>1000</v>
      </c>
      <c r="G56" s="105">
        <f t="shared" ref="G56:G62" si="3">+D56*F56</f>
        <v>60000</v>
      </c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 ht="12" customHeight="1">
      <c r="A57" s="5"/>
      <c r="B57" s="102" t="s">
        <v>110</v>
      </c>
      <c r="C57" s="103" t="s">
        <v>30</v>
      </c>
      <c r="D57" s="103">
        <v>60</v>
      </c>
      <c r="E57" s="103" t="s">
        <v>117</v>
      </c>
      <c r="F57" s="104">
        <v>1000</v>
      </c>
      <c r="G57" s="105">
        <f t="shared" si="3"/>
        <v>60000</v>
      </c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 ht="12" customHeight="1">
      <c r="A58" s="5"/>
      <c r="B58" s="102" t="s">
        <v>111</v>
      </c>
      <c r="C58" s="103" t="s">
        <v>74</v>
      </c>
      <c r="D58" s="103">
        <v>1</v>
      </c>
      <c r="E58" s="103" t="s">
        <v>107</v>
      </c>
      <c r="F58" s="104">
        <v>150000</v>
      </c>
      <c r="G58" s="105">
        <f t="shared" si="3"/>
        <v>150000</v>
      </c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 ht="12" customHeight="1">
      <c r="A59" s="5"/>
      <c r="B59" s="102" t="s">
        <v>112</v>
      </c>
      <c r="C59" s="103" t="s">
        <v>74</v>
      </c>
      <c r="D59" s="103">
        <v>2</v>
      </c>
      <c r="E59" s="103" t="s">
        <v>71</v>
      </c>
      <c r="F59" s="104">
        <v>63000</v>
      </c>
      <c r="G59" s="105">
        <f t="shared" si="3"/>
        <v>126000</v>
      </c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 ht="12" customHeight="1">
      <c r="A60" s="5"/>
      <c r="B60" s="102" t="s">
        <v>113</v>
      </c>
      <c r="C60" s="103" t="s">
        <v>74</v>
      </c>
      <c r="D60" s="103">
        <v>1</v>
      </c>
      <c r="E60" s="103" t="s">
        <v>71</v>
      </c>
      <c r="F60" s="104">
        <v>160000</v>
      </c>
      <c r="G60" s="105">
        <f t="shared" si="3"/>
        <v>160000</v>
      </c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 ht="12" customHeight="1">
      <c r="A61" s="5"/>
      <c r="B61" s="102" t="s">
        <v>114</v>
      </c>
      <c r="C61" s="103" t="s">
        <v>30</v>
      </c>
      <c r="D61" s="103">
        <v>1.5</v>
      </c>
      <c r="E61" s="103" t="s">
        <v>118</v>
      </c>
      <c r="F61" s="104">
        <v>204000</v>
      </c>
      <c r="G61" s="105">
        <f t="shared" si="3"/>
        <v>306000</v>
      </c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 ht="12" customHeight="1">
      <c r="A62" s="5"/>
      <c r="B62" s="102" t="s">
        <v>115</v>
      </c>
      <c r="C62" s="103" t="s">
        <v>74</v>
      </c>
      <c r="D62" s="103">
        <v>1.5</v>
      </c>
      <c r="E62" s="103" t="s">
        <v>106</v>
      </c>
      <c r="F62" s="104">
        <v>70000</v>
      </c>
      <c r="G62" s="105">
        <f t="shared" si="3"/>
        <v>105000</v>
      </c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 ht="12" customHeight="1">
      <c r="A63" s="5"/>
      <c r="B63" s="111" t="s">
        <v>31</v>
      </c>
      <c r="C63" s="103"/>
      <c r="D63" s="103"/>
      <c r="E63" s="103"/>
      <c r="F63" s="104"/>
      <c r="G63" s="105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 ht="12" customHeight="1">
      <c r="A64" s="5"/>
      <c r="B64" s="102" t="s">
        <v>119</v>
      </c>
      <c r="C64" s="103" t="s">
        <v>30</v>
      </c>
      <c r="D64" s="103">
        <v>2</v>
      </c>
      <c r="E64" s="103" t="s">
        <v>96</v>
      </c>
      <c r="F64" s="104">
        <v>10000</v>
      </c>
      <c r="G64" s="105">
        <f>+D64*F64</f>
        <v>20000</v>
      </c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 ht="12" customHeight="1">
      <c r="A65" s="5"/>
      <c r="B65" s="102" t="s">
        <v>120</v>
      </c>
      <c r="C65" s="103" t="s">
        <v>74</v>
      </c>
      <c r="D65" s="103">
        <v>2.5</v>
      </c>
      <c r="E65" s="103" t="s">
        <v>96</v>
      </c>
      <c r="F65" s="104">
        <v>9000</v>
      </c>
      <c r="G65" s="105">
        <f>+D65*F65</f>
        <v>22500</v>
      </c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 ht="12" customHeight="1">
      <c r="A66" s="5"/>
      <c r="B66" s="102" t="s">
        <v>129</v>
      </c>
      <c r="C66" s="103" t="s">
        <v>74</v>
      </c>
      <c r="D66" s="103">
        <v>6</v>
      </c>
      <c r="E66" s="103" t="s">
        <v>70</v>
      </c>
      <c r="F66" s="104">
        <v>12000</v>
      </c>
      <c r="G66" s="105">
        <f>+D66*F66</f>
        <v>72000</v>
      </c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 ht="12" customHeight="1">
      <c r="A67" s="5"/>
      <c r="B67" s="111" t="s">
        <v>32</v>
      </c>
      <c r="C67" s="103"/>
      <c r="D67" s="103"/>
      <c r="E67" s="103"/>
      <c r="F67" s="104"/>
      <c r="G67" s="105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ht="12" customHeight="1">
      <c r="A68" s="5"/>
      <c r="B68" s="102" t="s">
        <v>121</v>
      </c>
      <c r="C68" s="103" t="s">
        <v>74</v>
      </c>
      <c r="D68" s="103">
        <v>1</v>
      </c>
      <c r="E68" s="103" t="s">
        <v>18</v>
      </c>
      <c r="F68" s="104">
        <v>47000</v>
      </c>
      <c r="G68" s="105">
        <f>+D68*F68</f>
        <v>47000</v>
      </c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ht="12" customHeight="1">
      <c r="A69" s="5"/>
      <c r="B69" s="102" t="s">
        <v>122</v>
      </c>
      <c r="C69" s="103" t="s">
        <v>116</v>
      </c>
      <c r="D69" s="103">
        <v>3.2</v>
      </c>
      <c r="E69" s="103" t="s">
        <v>126</v>
      </c>
      <c r="F69" s="104">
        <v>12000</v>
      </c>
      <c r="G69" s="105">
        <f>+D69*F69</f>
        <v>38400</v>
      </c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 ht="12" customHeight="1">
      <c r="A70" s="5"/>
      <c r="B70" s="102" t="s">
        <v>123</v>
      </c>
      <c r="C70" s="103" t="s">
        <v>30</v>
      </c>
      <c r="D70" s="103">
        <v>0.5</v>
      </c>
      <c r="E70" s="103" t="s">
        <v>70</v>
      </c>
      <c r="F70" s="104">
        <v>80000</v>
      </c>
      <c r="G70" s="105">
        <f>+D70*F70</f>
        <v>40000</v>
      </c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 ht="12" customHeight="1">
      <c r="A71" s="5"/>
      <c r="B71" s="111" t="s">
        <v>34</v>
      </c>
      <c r="C71" s="103"/>
      <c r="D71" s="103"/>
      <c r="E71" s="103"/>
      <c r="F71" s="104"/>
      <c r="G71" s="105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 ht="12" customHeight="1">
      <c r="A72" s="5"/>
      <c r="B72" s="102" t="s">
        <v>124</v>
      </c>
      <c r="C72" s="103" t="s">
        <v>125</v>
      </c>
      <c r="D72" s="103">
        <v>100</v>
      </c>
      <c r="E72" s="103" t="s">
        <v>127</v>
      </c>
      <c r="F72" s="104">
        <v>1000</v>
      </c>
      <c r="G72" s="105">
        <f>+D72*F72</f>
        <v>100000</v>
      </c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s="89" customFormat="1" ht="11.25" customHeight="1">
      <c r="A73" s="88"/>
      <c r="B73" s="8" t="s">
        <v>33</v>
      </c>
      <c r="C73" s="9"/>
      <c r="D73" s="9"/>
      <c r="E73" s="9"/>
      <c r="F73" s="10"/>
      <c r="G73" s="11">
        <f>SUM(G46:G72)</f>
        <v>2426900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  <c r="HG73" s="88"/>
      <c r="HH73" s="88"/>
      <c r="HI73" s="88"/>
      <c r="HJ73" s="88"/>
      <c r="HK73" s="88"/>
      <c r="HL73" s="88"/>
      <c r="HM73" s="88"/>
      <c r="HN73" s="88"/>
      <c r="HO73" s="88"/>
      <c r="HP73" s="88"/>
      <c r="HQ73" s="88"/>
      <c r="HR73" s="88"/>
      <c r="HS73" s="88"/>
      <c r="HT73" s="88"/>
      <c r="HU73" s="88"/>
      <c r="HV73" s="88"/>
      <c r="HW73" s="88"/>
      <c r="HX73" s="88"/>
      <c r="HY73" s="88"/>
      <c r="HZ73" s="88"/>
      <c r="IA73" s="88"/>
      <c r="IB73" s="88"/>
      <c r="IC73" s="88"/>
      <c r="ID73" s="88"/>
      <c r="IE73" s="88"/>
      <c r="IF73" s="88"/>
      <c r="IG73" s="88"/>
      <c r="IH73" s="88"/>
      <c r="II73" s="88"/>
      <c r="IJ73" s="88"/>
      <c r="IK73" s="88"/>
      <c r="IL73" s="88"/>
      <c r="IM73" s="88"/>
      <c r="IN73" s="88"/>
      <c r="IO73" s="88"/>
      <c r="IP73" s="88"/>
      <c r="IQ73" s="88"/>
      <c r="IR73" s="88"/>
      <c r="IS73" s="88"/>
      <c r="IT73" s="88"/>
      <c r="IU73" s="88"/>
    </row>
    <row r="74" spans="1:255" s="89" customFormat="1" ht="11.25" customHeight="1">
      <c r="A74" s="88"/>
      <c r="B74" s="106"/>
      <c r="C74" s="107"/>
      <c r="D74" s="107"/>
      <c r="E74" s="12"/>
      <c r="F74" s="108"/>
      <c r="G74" s="10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  <c r="HG74" s="88"/>
      <c r="HH74" s="88"/>
      <c r="HI74" s="88"/>
      <c r="HJ74" s="88"/>
      <c r="HK74" s="88"/>
      <c r="HL74" s="88"/>
      <c r="HM74" s="88"/>
      <c r="HN74" s="88"/>
      <c r="HO74" s="88"/>
      <c r="HP74" s="88"/>
      <c r="HQ74" s="88"/>
      <c r="HR74" s="88"/>
      <c r="HS74" s="88"/>
      <c r="HT74" s="88"/>
      <c r="HU74" s="88"/>
      <c r="HV74" s="88"/>
      <c r="HW74" s="88"/>
      <c r="HX74" s="88"/>
      <c r="HY74" s="88"/>
      <c r="HZ74" s="88"/>
      <c r="IA74" s="88"/>
      <c r="IB74" s="88"/>
      <c r="IC74" s="88"/>
      <c r="ID74" s="88"/>
      <c r="IE74" s="88"/>
      <c r="IF74" s="88"/>
      <c r="IG74" s="88"/>
      <c r="IH74" s="88"/>
      <c r="II74" s="88"/>
      <c r="IJ74" s="88"/>
      <c r="IK74" s="88"/>
      <c r="IL74" s="88"/>
      <c r="IM74" s="88"/>
      <c r="IN74" s="88"/>
      <c r="IO74" s="88"/>
      <c r="IP74" s="88"/>
      <c r="IQ74" s="88"/>
      <c r="IR74" s="88"/>
      <c r="IS74" s="88"/>
      <c r="IT74" s="88"/>
      <c r="IU74" s="88"/>
    </row>
    <row r="75" spans="1:255" s="89" customFormat="1" ht="12" customHeight="1">
      <c r="A75" s="94"/>
      <c r="B75" s="95" t="s">
        <v>34</v>
      </c>
      <c r="C75" s="96"/>
      <c r="D75" s="97"/>
      <c r="E75" s="97"/>
      <c r="F75" s="98"/>
      <c r="G75" s="99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  <c r="HG75" s="88"/>
      <c r="HH75" s="88"/>
      <c r="HI75" s="88"/>
      <c r="HJ75" s="88"/>
      <c r="HK75" s="88"/>
      <c r="HL75" s="88"/>
      <c r="HM75" s="88"/>
      <c r="HN75" s="88"/>
      <c r="HO75" s="88"/>
      <c r="HP75" s="88"/>
      <c r="HQ75" s="88"/>
      <c r="HR75" s="88"/>
      <c r="HS75" s="88"/>
      <c r="HT75" s="88"/>
      <c r="HU75" s="88"/>
      <c r="HV75" s="88"/>
      <c r="HW75" s="88"/>
      <c r="HX75" s="88"/>
      <c r="HY75" s="88"/>
      <c r="HZ75" s="88"/>
      <c r="IA75" s="88"/>
      <c r="IB75" s="88"/>
      <c r="IC75" s="88"/>
      <c r="ID75" s="88"/>
      <c r="IE75" s="88"/>
      <c r="IF75" s="88"/>
      <c r="IG75" s="88"/>
      <c r="IH75" s="88"/>
      <c r="II75" s="88"/>
      <c r="IJ75" s="88"/>
      <c r="IK75" s="88"/>
      <c r="IL75" s="88"/>
      <c r="IM75" s="88"/>
      <c r="IN75" s="88"/>
      <c r="IO75" s="88"/>
      <c r="IP75" s="88"/>
      <c r="IQ75" s="88"/>
      <c r="IR75" s="88"/>
      <c r="IS75" s="88"/>
      <c r="IT75" s="88"/>
      <c r="IU75" s="88"/>
    </row>
    <row r="76" spans="1:255" s="89" customFormat="1" ht="24" customHeight="1">
      <c r="A76" s="94"/>
      <c r="B76" s="100" t="s">
        <v>35</v>
      </c>
      <c r="C76" s="101" t="s">
        <v>27</v>
      </c>
      <c r="D76" s="101" t="s">
        <v>28</v>
      </c>
      <c r="E76" s="100" t="s">
        <v>13</v>
      </c>
      <c r="F76" s="101" t="s">
        <v>14</v>
      </c>
      <c r="G76" s="100" t="s">
        <v>15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  <c r="HG76" s="88"/>
      <c r="HH76" s="88"/>
      <c r="HI76" s="88"/>
      <c r="HJ76" s="88"/>
      <c r="HK76" s="88"/>
      <c r="HL76" s="88"/>
      <c r="HM76" s="88"/>
      <c r="HN76" s="88"/>
      <c r="HO76" s="88"/>
      <c r="HP76" s="88"/>
      <c r="HQ76" s="88"/>
      <c r="HR76" s="88"/>
      <c r="HS76" s="88"/>
      <c r="HT76" s="88"/>
      <c r="HU76" s="88"/>
      <c r="HV76" s="88"/>
      <c r="HW76" s="88"/>
      <c r="HX76" s="88"/>
      <c r="HY76" s="88"/>
      <c r="HZ76" s="88"/>
      <c r="IA76" s="88"/>
      <c r="IB76" s="88"/>
      <c r="IC76" s="88"/>
      <c r="ID76" s="88"/>
      <c r="IE76" s="88"/>
      <c r="IF76" s="88"/>
      <c r="IG76" s="88"/>
      <c r="IH76" s="88"/>
      <c r="II76" s="88"/>
      <c r="IJ76" s="88"/>
      <c r="IK76" s="88"/>
      <c r="IL76" s="88"/>
      <c r="IM76" s="88"/>
      <c r="IN76" s="88"/>
      <c r="IO76" s="88"/>
      <c r="IP76" s="88"/>
      <c r="IQ76" s="88"/>
      <c r="IR76" s="88"/>
      <c r="IS76" s="88"/>
      <c r="IT76" s="88"/>
      <c r="IU76" s="88"/>
    </row>
    <row r="77" spans="1:255" ht="15">
      <c r="A77" s="5"/>
      <c r="B77" s="112" t="s">
        <v>77</v>
      </c>
      <c r="C77" s="103" t="s">
        <v>78</v>
      </c>
      <c r="D77" s="103">
        <v>3</v>
      </c>
      <c r="E77" s="103" t="s">
        <v>84</v>
      </c>
      <c r="F77" s="104">
        <v>180000</v>
      </c>
      <c r="G77" s="105">
        <f>+F77*D77</f>
        <v>540000</v>
      </c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 s="89" customFormat="1" ht="11.25" customHeight="1">
      <c r="A78" s="88"/>
      <c r="B78" s="8" t="s">
        <v>36</v>
      </c>
      <c r="C78" s="9"/>
      <c r="D78" s="9"/>
      <c r="E78" s="9"/>
      <c r="F78" s="10"/>
      <c r="G78" s="11">
        <f>SUM(G77:G77)</f>
        <v>540000</v>
      </c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8"/>
      <c r="HP78" s="88"/>
      <c r="HQ78" s="88"/>
      <c r="HR78" s="88"/>
      <c r="HS78" s="88"/>
      <c r="HT78" s="88"/>
      <c r="HU78" s="88"/>
      <c r="HV78" s="88"/>
      <c r="HW78" s="88"/>
      <c r="HX78" s="88"/>
      <c r="HY78" s="88"/>
      <c r="HZ78" s="88"/>
      <c r="IA78" s="88"/>
      <c r="IB78" s="88"/>
      <c r="IC78" s="88"/>
      <c r="ID78" s="88"/>
      <c r="IE78" s="88"/>
      <c r="IF78" s="88"/>
      <c r="IG78" s="88"/>
      <c r="IH78" s="88"/>
      <c r="II78" s="88"/>
      <c r="IJ78" s="88"/>
      <c r="IK78" s="88"/>
      <c r="IL78" s="88"/>
      <c r="IM78" s="88"/>
      <c r="IN78" s="88"/>
      <c r="IO78" s="88"/>
      <c r="IP78" s="88"/>
      <c r="IQ78" s="88"/>
      <c r="IR78" s="88"/>
      <c r="IS78" s="88"/>
      <c r="IT78" s="88"/>
      <c r="IU78" s="88"/>
    </row>
    <row r="79" spans="1:255" s="89" customFormat="1" ht="11.25" customHeight="1">
      <c r="A79" s="88"/>
      <c r="B79" s="113"/>
      <c r="C79" s="113"/>
      <c r="D79" s="113"/>
      <c r="E79" s="113"/>
      <c r="F79" s="114"/>
      <c r="G79" s="114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  <c r="EL79" s="88"/>
      <c r="EM79" s="88"/>
      <c r="EN79" s="88"/>
      <c r="EO79" s="88"/>
      <c r="EP79" s="88"/>
      <c r="EQ79" s="88"/>
      <c r="ER79" s="88"/>
      <c r="ES79" s="88"/>
      <c r="ET79" s="88"/>
      <c r="EU79" s="88"/>
      <c r="EV79" s="88"/>
      <c r="EW79" s="88"/>
      <c r="EX79" s="88"/>
      <c r="EY79" s="88"/>
      <c r="EZ79" s="88"/>
      <c r="FA79" s="88"/>
      <c r="FB79" s="88"/>
      <c r="FC79" s="88"/>
      <c r="FD79" s="88"/>
      <c r="FE79" s="88"/>
      <c r="FF79" s="88"/>
      <c r="FG79" s="88"/>
      <c r="FH79" s="88"/>
      <c r="FI79" s="88"/>
      <c r="FJ79" s="88"/>
      <c r="FK79" s="88"/>
      <c r="FL79" s="88"/>
      <c r="FM79" s="88"/>
      <c r="FN79" s="88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  <c r="HG79" s="88"/>
      <c r="HH79" s="88"/>
      <c r="HI79" s="88"/>
      <c r="HJ79" s="88"/>
      <c r="HK79" s="88"/>
      <c r="HL79" s="88"/>
      <c r="HM79" s="88"/>
      <c r="HN79" s="88"/>
      <c r="HO79" s="88"/>
      <c r="HP79" s="88"/>
      <c r="HQ79" s="88"/>
      <c r="HR79" s="88"/>
      <c r="HS79" s="88"/>
      <c r="HT79" s="88"/>
      <c r="HU79" s="88"/>
      <c r="HV79" s="88"/>
      <c r="HW79" s="88"/>
      <c r="HX79" s="88"/>
      <c r="HY79" s="88"/>
      <c r="HZ79" s="88"/>
      <c r="IA79" s="88"/>
      <c r="IB79" s="88"/>
      <c r="IC79" s="88"/>
      <c r="ID79" s="88"/>
      <c r="IE79" s="88"/>
      <c r="IF79" s="88"/>
      <c r="IG79" s="88"/>
      <c r="IH79" s="88"/>
      <c r="II79" s="88"/>
      <c r="IJ79" s="88"/>
      <c r="IK79" s="88"/>
      <c r="IL79" s="88"/>
      <c r="IM79" s="88"/>
      <c r="IN79" s="88"/>
      <c r="IO79" s="88"/>
      <c r="IP79" s="88"/>
      <c r="IQ79" s="88"/>
      <c r="IR79" s="88"/>
      <c r="IS79" s="88"/>
      <c r="IT79" s="88"/>
      <c r="IU79" s="88"/>
    </row>
    <row r="80" spans="1:255" s="89" customFormat="1" ht="11.25" customHeight="1">
      <c r="A80" s="88"/>
      <c r="B80" s="26" t="s">
        <v>37</v>
      </c>
      <c r="C80" s="27"/>
      <c r="D80" s="27"/>
      <c r="E80" s="27"/>
      <c r="F80" s="27"/>
      <c r="G80" s="115">
        <f>G26+G31+G42+G73+G78</f>
        <v>8281900</v>
      </c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8"/>
      <c r="EO80" s="88"/>
      <c r="EP80" s="88"/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/>
      <c r="FB80" s="88"/>
      <c r="FC80" s="88"/>
      <c r="FD80" s="88"/>
      <c r="FE80" s="88"/>
      <c r="FF80" s="88"/>
      <c r="FG80" s="88"/>
      <c r="FH80" s="88"/>
      <c r="FI80" s="88"/>
      <c r="FJ80" s="88"/>
      <c r="FK80" s="88"/>
      <c r="FL80" s="88"/>
      <c r="FM80" s="88"/>
      <c r="FN80" s="88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  <c r="HG80" s="88"/>
      <c r="HH80" s="88"/>
      <c r="HI80" s="88"/>
      <c r="HJ80" s="88"/>
      <c r="HK80" s="88"/>
      <c r="HL80" s="88"/>
      <c r="HM80" s="88"/>
      <c r="HN80" s="88"/>
      <c r="HO80" s="88"/>
      <c r="HP80" s="88"/>
      <c r="HQ80" s="88"/>
      <c r="HR80" s="88"/>
      <c r="HS80" s="88"/>
      <c r="HT80" s="88"/>
      <c r="HU80" s="88"/>
      <c r="HV80" s="88"/>
      <c r="HW80" s="88"/>
      <c r="HX80" s="88"/>
      <c r="HY80" s="88"/>
      <c r="HZ80" s="88"/>
      <c r="IA80" s="88"/>
      <c r="IB80" s="88"/>
      <c r="IC80" s="88"/>
      <c r="ID80" s="88"/>
      <c r="IE80" s="88"/>
      <c r="IF80" s="88"/>
      <c r="IG80" s="88"/>
      <c r="IH80" s="88"/>
      <c r="II80" s="88"/>
      <c r="IJ80" s="88"/>
      <c r="IK80" s="88"/>
      <c r="IL80" s="88"/>
      <c r="IM80" s="88"/>
      <c r="IN80" s="88"/>
      <c r="IO80" s="88"/>
      <c r="IP80" s="88"/>
      <c r="IQ80" s="88"/>
      <c r="IR80" s="88"/>
      <c r="IS80" s="88"/>
      <c r="IT80" s="88"/>
      <c r="IU80" s="88"/>
    </row>
    <row r="81" spans="2:7" s="88" customFormat="1" ht="11.25" customHeight="1">
      <c r="B81" s="28" t="s">
        <v>38</v>
      </c>
      <c r="C81" s="14"/>
      <c r="D81" s="14"/>
      <c r="E81" s="14"/>
      <c r="F81" s="14"/>
      <c r="G81" s="116">
        <f>+G80*0.05</f>
        <v>414095</v>
      </c>
    </row>
    <row r="82" spans="2:7" s="88" customFormat="1" ht="11.25" customHeight="1">
      <c r="B82" s="29" t="s">
        <v>39</v>
      </c>
      <c r="C82" s="13"/>
      <c r="D82" s="13"/>
      <c r="E82" s="13"/>
      <c r="F82" s="13"/>
      <c r="G82" s="117">
        <f>G81+G80</f>
        <v>8695995</v>
      </c>
    </row>
    <row r="83" spans="2:7" s="88" customFormat="1" ht="11.25" customHeight="1">
      <c r="B83" s="28" t="s">
        <v>40</v>
      </c>
      <c r="C83" s="14"/>
      <c r="D83" s="14"/>
      <c r="E83" s="14"/>
      <c r="F83" s="14"/>
      <c r="G83" s="116">
        <f>G11</f>
        <v>15000000</v>
      </c>
    </row>
    <row r="84" spans="2:7" s="88" customFormat="1" ht="11.25" customHeight="1">
      <c r="B84" s="30" t="s">
        <v>41</v>
      </c>
      <c r="C84" s="31"/>
      <c r="D84" s="31"/>
      <c r="E84" s="31"/>
      <c r="F84" s="31"/>
      <c r="G84" s="118">
        <f>G83-G82</f>
        <v>6304005</v>
      </c>
    </row>
    <row r="85" spans="2:7" ht="11.25" customHeight="1">
      <c r="B85" s="24" t="s">
        <v>42</v>
      </c>
      <c r="C85" s="25"/>
      <c r="D85" s="25"/>
      <c r="E85" s="25"/>
      <c r="F85" s="25"/>
      <c r="G85" s="21"/>
    </row>
    <row r="86" spans="2:7" ht="11.25" customHeight="1" thickBot="1">
      <c r="B86" s="32"/>
      <c r="C86" s="25"/>
      <c r="D86" s="25"/>
      <c r="E86" s="25"/>
      <c r="F86" s="25"/>
      <c r="G86" s="21"/>
    </row>
    <row r="87" spans="2:7" ht="11.25" customHeight="1">
      <c r="B87" s="44" t="s">
        <v>43</v>
      </c>
      <c r="C87" s="45"/>
      <c r="D87" s="45"/>
      <c r="E87" s="45"/>
      <c r="F87" s="46"/>
      <c r="G87" s="21"/>
    </row>
    <row r="88" spans="2:7" ht="11.25" customHeight="1">
      <c r="B88" s="119" t="s">
        <v>44</v>
      </c>
      <c r="C88" s="23"/>
      <c r="D88" s="23"/>
      <c r="E88" s="23"/>
      <c r="F88" s="47"/>
      <c r="G88" s="21"/>
    </row>
    <row r="89" spans="2:7" ht="11.25" customHeight="1">
      <c r="B89" s="119" t="s">
        <v>45</v>
      </c>
      <c r="C89" s="23"/>
      <c r="D89" s="23"/>
      <c r="E89" s="23"/>
      <c r="F89" s="47"/>
      <c r="G89" s="21"/>
    </row>
    <row r="90" spans="2:7" ht="11.25" customHeight="1">
      <c r="B90" s="119" t="s">
        <v>130</v>
      </c>
      <c r="C90" s="23"/>
      <c r="D90" s="23"/>
      <c r="E90" s="23"/>
      <c r="F90" s="47"/>
      <c r="G90" s="21"/>
    </row>
    <row r="91" spans="2:7" ht="11.25" customHeight="1">
      <c r="B91" s="119" t="s">
        <v>46</v>
      </c>
      <c r="C91" s="23"/>
      <c r="D91" s="23"/>
      <c r="E91" s="23"/>
      <c r="F91" s="47"/>
      <c r="G91" s="21"/>
    </row>
    <row r="92" spans="2:7" ht="11.25" customHeight="1">
      <c r="B92" s="119" t="s">
        <v>47</v>
      </c>
      <c r="C92" s="23"/>
      <c r="D92" s="23"/>
      <c r="E92" s="23"/>
      <c r="F92" s="47"/>
      <c r="G92" s="21"/>
    </row>
    <row r="93" spans="2:7" ht="11.25" customHeight="1">
      <c r="B93" s="119" t="s">
        <v>48</v>
      </c>
      <c r="C93" s="23"/>
      <c r="D93" s="23"/>
      <c r="E93" s="23"/>
      <c r="F93" s="47"/>
      <c r="G93" s="21"/>
    </row>
    <row r="94" spans="2:7" ht="11.25" customHeight="1" thickBot="1">
      <c r="B94" s="120" t="s">
        <v>85</v>
      </c>
      <c r="C94" s="48"/>
      <c r="D94" s="48"/>
      <c r="E94" s="48"/>
      <c r="F94" s="49"/>
      <c r="G94" s="21"/>
    </row>
    <row r="95" spans="2:7" ht="11.25" customHeight="1">
      <c r="B95" s="42"/>
      <c r="C95" s="23"/>
      <c r="D95" s="23"/>
      <c r="E95" s="23"/>
      <c r="F95" s="23"/>
      <c r="G95" s="21"/>
    </row>
    <row r="96" spans="2:7" ht="11.25" customHeight="1" thickBot="1">
      <c r="B96" s="63" t="s">
        <v>49</v>
      </c>
      <c r="C96" s="64"/>
      <c r="D96" s="41"/>
      <c r="E96" s="15"/>
      <c r="F96" s="15"/>
      <c r="G96" s="21"/>
    </row>
    <row r="97" spans="2:7" ht="11.25" customHeight="1">
      <c r="B97" s="34" t="s">
        <v>35</v>
      </c>
      <c r="C97" s="16" t="s">
        <v>50</v>
      </c>
      <c r="D97" s="35" t="s">
        <v>51</v>
      </c>
      <c r="E97" s="15"/>
      <c r="F97" s="15"/>
      <c r="G97" s="21"/>
    </row>
    <row r="98" spans="2:7" ht="11.25" customHeight="1">
      <c r="B98" s="36" t="s">
        <v>52</v>
      </c>
      <c r="C98" s="17">
        <f>G26</f>
        <v>4075000</v>
      </c>
      <c r="D98" s="37">
        <f t="shared" ref="D98:D103" si="4">(C98/$C$104)</f>
        <v>0.46860652518774448</v>
      </c>
      <c r="E98" s="15"/>
      <c r="F98" s="15"/>
      <c r="G98" s="21"/>
    </row>
    <row r="99" spans="2:7" ht="11.25" customHeight="1">
      <c r="B99" s="36" t="s">
        <v>53</v>
      </c>
      <c r="C99" s="17">
        <f>G31</f>
        <v>0</v>
      </c>
      <c r="D99" s="37">
        <f t="shared" si="4"/>
        <v>0</v>
      </c>
      <c r="E99" s="15"/>
      <c r="F99" s="15"/>
      <c r="G99" s="21"/>
    </row>
    <row r="100" spans="2:7" ht="11.25" customHeight="1">
      <c r="B100" s="36" t="s">
        <v>54</v>
      </c>
      <c r="C100" s="17">
        <f>G42</f>
        <v>1240000</v>
      </c>
      <c r="D100" s="37">
        <f t="shared" si="4"/>
        <v>0.14259437821663881</v>
      </c>
      <c r="E100" s="15"/>
      <c r="F100" s="15"/>
      <c r="G100" s="21"/>
    </row>
    <row r="101" spans="2:7" ht="11.25" customHeight="1">
      <c r="B101" s="36" t="s">
        <v>26</v>
      </c>
      <c r="C101" s="17">
        <f>G73</f>
        <v>2426900</v>
      </c>
      <c r="D101" s="37">
        <f t="shared" si="4"/>
        <v>0.27908249717254896</v>
      </c>
      <c r="E101" s="15"/>
      <c r="F101" s="15"/>
      <c r="G101" s="21"/>
    </row>
    <row r="102" spans="2:7" ht="11.25" customHeight="1">
      <c r="B102" s="36" t="s">
        <v>55</v>
      </c>
      <c r="C102" s="18">
        <f>G78</f>
        <v>540000</v>
      </c>
      <c r="D102" s="37">
        <f t="shared" si="4"/>
        <v>6.2097551804020129E-2</v>
      </c>
      <c r="E102" s="20"/>
      <c r="F102" s="20"/>
      <c r="G102" s="21"/>
    </row>
    <row r="103" spans="2:7" ht="11.25" customHeight="1">
      <c r="B103" s="36" t="s">
        <v>56</v>
      </c>
      <c r="C103" s="18">
        <f>G81</f>
        <v>414095</v>
      </c>
      <c r="D103" s="37">
        <f t="shared" si="4"/>
        <v>4.7619047619047616E-2</v>
      </c>
      <c r="E103" s="20"/>
      <c r="F103" s="20"/>
      <c r="G103" s="21"/>
    </row>
    <row r="104" spans="2:7" ht="11.25" customHeight="1" thickBot="1">
      <c r="B104" s="38" t="s">
        <v>57</v>
      </c>
      <c r="C104" s="39">
        <f>SUM(C98:C103)</f>
        <v>8695995</v>
      </c>
      <c r="D104" s="40">
        <f>SUM(D98:D103)</f>
        <v>1</v>
      </c>
      <c r="E104" s="20"/>
      <c r="F104" s="20"/>
      <c r="G104" s="21"/>
    </row>
    <row r="105" spans="2:7" ht="11.25" customHeight="1">
      <c r="B105" s="32"/>
      <c r="C105" s="25"/>
      <c r="D105" s="25"/>
      <c r="E105" s="25"/>
      <c r="F105" s="25"/>
      <c r="G105" s="21"/>
    </row>
    <row r="106" spans="2:7" ht="11.25" customHeight="1">
      <c r="B106" s="33"/>
      <c r="C106" s="25"/>
      <c r="D106" s="25"/>
      <c r="E106" s="25"/>
      <c r="F106" s="25"/>
      <c r="G106" s="21"/>
    </row>
    <row r="107" spans="2:7" ht="11.25" customHeight="1" thickBot="1">
      <c r="B107" s="51"/>
      <c r="C107" s="52" t="s">
        <v>80</v>
      </c>
      <c r="D107" s="53"/>
      <c r="E107" s="54"/>
      <c r="F107" s="19"/>
      <c r="G107" s="21"/>
    </row>
    <row r="108" spans="2:7" ht="11.25" customHeight="1">
      <c r="B108" s="55" t="s">
        <v>81</v>
      </c>
      <c r="C108" s="57">
        <v>25000</v>
      </c>
      <c r="D108" s="57">
        <v>30000</v>
      </c>
      <c r="E108" s="58">
        <v>35000</v>
      </c>
      <c r="F108" s="50"/>
      <c r="G108" s="22"/>
    </row>
    <row r="109" spans="2:7" ht="11.25" customHeight="1" thickBot="1">
      <c r="B109" s="38" t="s">
        <v>82</v>
      </c>
      <c r="C109" s="39">
        <f>(G82/C108)</f>
        <v>347.83980000000003</v>
      </c>
      <c r="D109" s="39">
        <f>(G82/D108)</f>
        <v>289.86649999999997</v>
      </c>
      <c r="E109" s="56">
        <f>(G82/E108)</f>
        <v>248.45699999999999</v>
      </c>
      <c r="F109" s="50"/>
      <c r="G109" s="22"/>
    </row>
    <row r="110" spans="2:7" ht="11.25" customHeight="1">
      <c r="B110" s="43" t="s">
        <v>58</v>
      </c>
      <c r="C110" s="23"/>
      <c r="D110" s="23"/>
      <c r="E110" s="23"/>
      <c r="F110" s="23"/>
      <c r="G110" s="23"/>
    </row>
  </sheetData>
  <mergeCells count="9">
    <mergeCell ref="B96:C96"/>
    <mergeCell ref="E8:F8"/>
    <mergeCell ref="B16:G16"/>
    <mergeCell ref="E9:F9"/>
    <mergeCell ref="E10:F10"/>
    <mergeCell ref="E11:F11"/>
    <mergeCell ref="E12:F12"/>
    <mergeCell ref="E13:F13"/>
    <mergeCell ref="E14:F14"/>
  </mergeCells>
  <pageMargins left="0.74803149606299213" right="0.74803149606299213" top="0.98425196850393704" bottom="0.98425196850393704" header="0" footer="0"/>
  <pageSetup paperSize="14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UVA DE MESA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2022-06-17T12:09:59Z</cp:lastPrinted>
  <dcterms:created xsi:type="dcterms:W3CDTF">2020-11-27T12:49:26Z</dcterms:created>
  <dcterms:modified xsi:type="dcterms:W3CDTF">2023-02-16T12:37:04Z</dcterms:modified>
</cp:coreProperties>
</file>