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uva pisquer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61" i="1"/>
  <c r="F61" i="1" s="1"/>
  <c r="F62" i="1" s="1"/>
  <c r="B86" i="1" s="1"/>
  <c r="E56" i="1"/>
  <c r="F56" i="1" s="1"/>
  <c r="F54" i="1"/>
  <c r="E54" i="1"/>
  <c r="E52" i="1"/>
  <c r="F52" i="1" s="1"/>
  <c r="F50" i="1"/>
  <c r="E50" i="1"/>
  <c r="E49" i="1"/>
  <c r="F49" i="1" s="1"/>
  <c r="F48" i="1"/>
  <c r="E48" i="1"/>
  <c r="E47" i="1"/>
  <c r="F47" i="1" s="1"/>
  <c r="F46" i="1"/>
  <c r="E46" i="1"/>
  <c r="E40" i="1"/>
  <c r="F40" i="1" s="1"/>
  <c r="F39" i="1"/>
  <c r="E39" i="1"/>
  <c r="E38" i="1"/>
  <c r="F38" i="1" s="1"/>
  <c r="F37" i="1"/>
  <c r="F41" i="1" s="1"/>
  <c r="B84" i="1" s="1"/>
  <c r="E37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E21" i="1"/>
  <c r="F21" i="1" s="1"/>
  <c r="F12" i="1"/>
  <c r="F67" i="1" s="1"/>
  <c r="F28" i="1" l="1"/>
  <c r="F57" i="1"/>
  <c r="B85" i="1" s="1"/>
  <c r="F64" i="1" l="1"/>
  <c r="B82" i="1"/>
  <c r="F65" i="1" l="1"/>
  <c r="B87" i="1" s="1"/>
  <c r="F66" i="1"/>
  <c r="D93" i="1" l="1"/>
  <c r="C93" i="1"/>
  <c r="B93" i="1"/>
  <c r="F68" i="1"/>
  <c r="B88" i="1"/>
  <c r="C86" i="1" l="1"/>
  <c r="C84" i="1"/>
  <c r="C85" i="1"/>
  <c r="C82" i="1"/>
  <c r="C88" i="1" s="1"/>
  <c r="C87" i="1"/>
</calcChain>
</file>

<file path=xl/sharedStrings.xml><?xml version="1.0" encoding="utf-8"?>
<sst xmlns="http://schemas.openxmlformats.org/spreadsheetml/2006/main" count="158" uniqueCount="113">
  <si>
    <t>RUBRO O CULTIVO</t>
  </si>
  <si>
    <t>UVA PISQUERA</t>
  </si>
  <si>
    <t>RENDIMIENTO (Kg/ha) NOTA 7</t>
  </si>
  <si>
    <t>VARIEDAD</t>
  </si>
  <si>
    <t>M. AUSTRIA</t>
  </si>
  <si>
    <t>Fecha Estimada precio venta</t>
  </si>
  <si>
    <t>ANUAL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</si>
  <si>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</si>
  <si>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</si>
  <si>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</si>
  <si>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</si>
  <si>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</si>
  <si>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</si>
  <si>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</si>
  <si>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</si>
  <si>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</si>
  <si>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COOPERATIVA</t>
  </si>
  <si>
    <t>COMUNA/LOCALIDAD</t>
  </si>
  <si>
    <t>VICUÑA-PAIHUANO</t>
  </si>
  <si>
    <t>FECHA DE COSECHA</t>
  </si>
  <si>
    <t>MARZO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</si>
  <si>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</si>
  <si>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</si>
  <si>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</si>
  <si>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</si>
  <si>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</si>
  <si>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</si>
  <si>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</si>
  <si>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</si>
  <si>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</si>
  <si>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</si>
  <si>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</si>
  <si>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poda</t>
  </si>
  <si>
    <t>JH</t>
  </si>
  <si>
    <t>MAY-JUL</t>
  </si>
  <si>
    <t>LABORES A LA PLANTA</t>
  </si>
  <si>
    <t>ELIMINACION DE MALEZAS</t>
  </si>
  <si>
    <t>SEPT-OCT</t>
  </si>
  <si>
    <t>APLICACIÓN  FERTILIZANTES</t>
  </si>
  <si>
    <t>AGO-OCT</t>
  </si>
  <si>
    <t>Aplicación agroquimico</t>
  </si>
  <si>
    <t>SEPT-ENE</t>
  </si>
  <si>
    <t>ARREGLO INFRAESTRUCTURA U</t>
  </si>
  <si>
    <t>JUN-MAY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</si>
  <si>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</si>
  <si>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</si>
  <si>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</si>
  <si>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</si>
  <si>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</si>
  <si>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</si>
  <si>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</si>
  <si>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Jun-Ago</t>
  </si>
  <si>
    <t>melgadura</t>
  </si>
  <si>
    <t xml:space="preserve">Acarreo de cosecha </t>
  </si>
  <si>
    <t>rastraje</t>
  </si>
  <si>
    <t>Subtotal Costo Maquinaria</t>
  </si>
  <si>
    <t>INSUMOS</t>
  </si>
  <si>
    <t>UNIDAD (Kg/l/u</t>
  </si>
  <si>
    <t>CANTIDAD (kg/I/u)</t>
  </si>
  <si>
    <t>SUBTOTAL ($)</t>
  </si>
  <si>
    <t>FETILIZANTES</t>
  </si>
  <si>
    <t>fma</t>
  </si>
  <si>
    <t>Kg</t>
  </si>
  <si>
    <t>MAY-SEPT</t>
  </si>
  <si>
    <t>UREA</t>
  </si>
  <si>
    <t xml:space="preserve">U </t>
  </si>
  <si>
    <t>ACIDO SULFURICO</t>
  </si>
  <si>
    <t>NOV-FEB</t>
  </si>
  <si>
    <t>NITRATO DE POTASIO</t>
  </si>
  <si>
    <t>ESTIERCOL</t>
  </si>
  <si>
    <t>ABR-JUL</t>
  </si>
  <si>
    <t>FUNGICIDAS</t>
  </si>
  <si>
    <t>SYSTHANE</t>
  </si>
  <si>
    <t>L</t>
  </si>
  <si>
    <t>INSECTICIDAS</t>
  </si>
  <si>
    <t>TROYA</t>
  </si>
  <si>
    <t>HERBICIDAS</t>
  </si>
  <si>
    <t>RANGO</t>
  </si>
  <si>
    <t>OCTUBRE</t>
  </si>
  <si>
    <t>Subtotal Insumos</t>
  </si>
  <si>
    <t xml:space="preserve">   OTROS</t>
  </si>
  <si>
    <t>ITEM</t>
  </si>
  <si>
    <t>CINTAS para uva pisquera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</si>
  <si>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</si>
  <si>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</si>
  <si>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</si>
  <si>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</si>
  <si>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</si>
  <si>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</si>
  <si>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</si>
  <si>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</si>
  <si>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</si>
  <si>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</si>
  <si>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</si>
  <si>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</si>
  <si>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</si>
  <si>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</si>
  <si>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 Rendimiento: “Producción que se obtiene desde el tercer al décimo segundo año fenológico”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</si>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</sst>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 wrapText="1"/>
    </xf>
    <xf numFmtId="164" fontId="3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164" fontId="1" fillId="3" borderId="0" xfId="2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3" fontId="6" fillId="0" borderId="1" xfId="0" applyNumberFormat="1" applyFont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5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6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247650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99B423-49E1-E7FC-2D34-28F4A6E53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629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8"/>
  <sheetViews>
    <sheetView tabSelected="1" workbookViewId="0">
      <selection activeCell="H24" sqref="H24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5.5703125" bestFit="1" customWidth="1"/>
    <col min="4" max="4" width="11.42578125" customWidth="1"/>
    <col min="5" max="5" width="26.28515625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35000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150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5250000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x14ac:dyDescent="0.25">
      <c r="A19" s="20" t="s">
        <v>25</v>
      </c>
      <c r="B19" s="3"/>
      <c r="C19" s="3"/>
      <c r="D19" s="3"/>
      <c r="E19" s="16"/>
      <c r="F19" s="16"/>
    </row>
    <row r="20" spans="1:6" x14ac:dyDescent="0.25">
      <c r="A20" s="21" t="s">
        <v>26</v>
      </c>
      <c r="B20" s="21" t="s">
        <v>27</v>
      </c>
      <c r="C20" s="21" t="s">
        <v>28</v>
      </c>
      <c r="D20" s="21" t="s">
        <v>29</v>
      </c>
      <c r="E20" s="22" t="s">
        <v>30</v>
      </c>
      <c r="F20" s="23" t="s">
        <v>31</v>
      </c>
    </row>
    <row r="21" spans="1:6" x14ac:dyDescent="0.25">
      <c r="A21" s="7" t="s">
        <v>32</v>
      </c>
      <c r="B21" s="24" t="s">
        <v>33</v>
      </c>
      <c r="C21" s="24">
        <v>10</v>
      </c>
      <c r="D21" s="24" t="s">
        <v>34</v>
      </c>
      <c r="E21" s="25">
        <f>VLOOKUP(A21,[1]PRECIO!A2:C221,3,0)</f>
        <v>30000</v>
      </c>
      <c r="F21" s="25">
        <f>C21*E21</f>
        <v>300000</v>
      </c>
    </row>
    <row r="22" spans="1:6" x14ac:dyDescent="0.25">
      <c r="A22" s="7" t="s">
        <v>35</v>
      </c>
      <c r="B22" s="24" t="s">
        <v>33</v>
      </c>
      <c r="C22" s="24">
        <v>5</v>
      </c>
      <c r="D22" s="24" t="s">
        <v>34</v>
      </c>
      <c r="E22" s="25">
        <f>VLOOKUP(A22,[1]PRECIO!A3:C222,3,0)</f>
        <v>30000</v>
      </c>
      <c r="F22" s="25">
        <f t="shared" ref="F22:F27" si="0">C22*E22</f>
        <v>150000</v>
      </c>
    </row>
    <row r="23" spans="1:6" x14ac:dyDescent="0.25">
      <c r="A23" s="7" t="s">
        <v>36</v>
      </c>
      <c r="B23" s="24" t="s">
        <v>33</v>
      </c>
      <c r="C23" s="24">
        <v>3</v>
      </c>
      <c r="D23" s="24" t="s">
        <v>37</v>
      </c>
      <c r="E23" s="25">
        <f>VLOOKUP(A23,[1]PRECIO!A4:C223,3,0)</f>
        <v>30000</v>
      </c>
      <c r="F23" s="25">
        <f t="shared" si="0"/>
        <v>90000</v>
      </c>
    </row>
    <row r="24" spans="1:6" x14ac:dyDescent="0.25">
      <c r="A24" s="7" t="s">
        <v>38</v>
      </c>
      <c r="B24" s="24" t="s">
        <v>33</v>
      </c>
      <c r="C24" s="24">
        <v>2</v>
      </c>
      <c r="D24" s="24" t="s">
        <v>39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7" t="s">
        <v>40</v>
      </c>
      <c r="B25" s="24" t="s">
        <v>33</v>
      </c>
      <c r="C25" s="24">
        <v>8</v>
      </c>
      <c r="D25" s="24" t="s">
        <v>41</v>
      </c>
      <c r="E25" s="25">
        <f>VLOOKUP(A25,[1]PRECIO!A6:C225,3,0)</f>
        <v>30000</v>
      </c>
      <c r="F25" s="25">
        <f t="shared" si="0"/>
        <v>240000</v>
      </c>
    </row>
    <row r="26" spans="1:6" x14ac:dyDescent="0.25">
      <c r="A26" s="7" t="s">
        <v>42</v>
      </c>
      <c r="B26" s="24" t="s">
        <v>33</v>
      </c>
      <c r="C26" s="24">
        <v>6</v>
      </c>
      <c r="D26" s="24" t="s">
        <v>43</v>
      </c>
      <c r="E26" s="25">
        <f>VLOOKUP(A26,[1]PRECIO!A7:C226,3,0)</f>
        <v>30000</v>
      </c>
      <c r="F26" s="25">
        <f t="shared" si="0"/>
        <v>180000</v>
      </c>
    </row>
    <row r="27" spans="1:6" x14ac:dyDescent="0.25">
      <c r="A27" s="7" t="s">
        <v>44</v>
      </c>
      <c r="B27" s="24" t="s">
        <v>33</v>
      </c>
      <c r="C27" s="24">
        <v>48</v>
      </c>
      <c r="D27" s="24" t="s">
        <v>20</v>
      </c>
      <c r="E27" s="25">
        <f>VLOOKUP(A27,[1]PRECIO!A8:C227,3,0)</f>
        <v>30000</v>
      </c>
      <c r="F27" s="25">
        <f t="shared" si="0"/>
        <v>1440000</v>
      </c>
    </row>
    <row r="28" spans="1:6" x14ac:dyDescent="0.25">
      <c r="A28" s="26" t="s">
        <v>45</v>
      </c>
      <c r="B28" s="27"/>
      <c r="C28" s="27"/>
      <c r="D28" s="27"/>
      <c r="E28" s="28"/>
      <c r="F28" s="29">
        <f>SUM(F21:F27)</f>
        <v>2460000</v>
      </c>
    </row>
    <row r="29" spans="1:6" x14ac:dyDescent="0.25">
      <c r="B29" s="3"/>
      <c r="C29" s="3"/>
      <c r="D29" s="3"/>
      <c r="E29" s="16"/>
      <c r="F29" s="16"/>
    </row>
    <row r="30" spans="1:6" x14ac:dyDescent="0.25">
      <c r="A30" s="20" t="s">
        <v>46</v>
      </c>
      <c r="B30" s="3"/>
      <c r="C30" s="3"/>
      <c r="D30" s="3"/>
      <c r="E30" s="16"/>
      <c r="F30" s="16"/>
    </row>
    <row r="31" spans="1:6" x14ac:dyDescent="0.25">
      <c r="A31" s="21" t="s">
        <v>26</v>
      </c>
      <c r="B31" s="21" t="s">
        <v>27</v>
      </c>
      <c r="C31" s="21" t="s">
        <v>28</v>
      </c>
      <c r="D31" s="21" t="s">
        <v>29</v>
      </c>
      <c r="E31" s="22" t="s">
        <v>30</v>
      </c>
      <c r="F31" s="23" t="s">
        <v>31</v>
      </c>
    </row>
    <row r="32" spans="1:6" x14ac:dyDescent="0.25">
      <c r="A32" s="30"/>
      <c r="B32" s="30"/>
      <c r="C32" s="30"/>
      <c r="D32" s="30"/>
      <c r="E32" s="31"/>
      <c r="F32" s="32"/>
    </row>
    <row r="33" spans="1:6" x14ac:dyDescent="0.25">
      <c r="A33" s="26" t="s">
        <v>47</v>
      </c>
      <c r="B33" s="27"/>
      <c r="C33" s="27"/>
      <c r="D33" s="27"/>
      <c r="E33" s="28"/>
      <c r="F33" s="33">
        <v>0</v>
      </c>
    </row>
    <row r="34" spans="1:6" x14ac:dyDescent="0.25">
      <c r="B34" s="3"/>
      <c r="C34" s="3"/>
      <c r="D34" s="3"/>
      <c r="E34" s="34"/>
      <c r="F34" s="34"/>
    </row>
    <row r="35" spans="1:6" x14ac:dyDescent="0.25">
      <c r="A35" s="20" t="s">
        <v>48</v>
      </c>
      <c r="B35" s="3"/>
      <c r="C35" s="3"/>
      <c r="D35" s="3"/>
      <c r="E35" s="16"/>
      <c r="F35" s="16"/>
    </row>
    <row r="36" spans="1:6" x14ac:dyDescent="0.25">
      <c r="A36" s="21" t="s">
        <v>26</v>
      </c>
      <c r="B36" s="21" t="s">
        <v>27</v>
      </c>
      <c r="C36" s="21" t="s">
        <v>28</v>
      </c>
      <c r="D36" s="21" t="s">
        <v>29</v>
      </c>
      <c r="E36" s="22" t="s">
        <v>30</v>
      </c>
      <c r="F36" s="23" t="s">
        <v>31</v>
      </c>
    </row>
    <row r="37" spans="1:6" x14ac:dyDescent="0.25">
      <c r="A37" s="35" t="s">
        <v>49</v>
      </c>
      <c r="B37" s="36" t="s">
        <v>50</v>
      </c>
      <c r="C37" s="37">
        <v>6.25E-2</v>
      </c>
      <c r="D37" s="38" t="s">
        <v>51</v>
      </c>
      <c r="E37" s="39">
        <f>VLOOKUP(A37,[1]PRECIO!A18:C237,3,0)</f>
        <v>200000</v>
      </c>
      <c r="F37" s="39">
        <f>E37*C37</f>
        <v>12500</v>
      </c>
    </row>
    <row r="38" spans="1:6" x14ac:dyDescent="0.25">
      <c r="A38" s="35" t="s">
        <v>52</v>
      </c>
      <c r="B38" s="36" t="s">
        <v>50</v>
      </c>
      <c r="C38" s="37">
        <v>0.05</v>
      </c>
      <c r="D38" s="38" t="s">
        <v>51</v>
      </c>
      <c r="E38" s="39">
        <f>VLOOKUP(A38,[1]PRECIO!A19:C238,3,0)</f>
        <v>200000</v>
      </c>
      <c r="F38" s="39">
        <f>E38*C38</f>
        <v>10000</v>
      </c>
    </row>
    <row r="39" spans="1:6" x14ac:dyDescent="0.25">
      <c r="A39" s="35" t="s">
        <v>53</v>
      </c>
      <c r="B39" s="36" t="s">
        <v>50</v>
      </c>
      <c r="C39" s="37">
        <v>0.21249999999999999</v>
      </c>
      <c r="D39" s="38" t="s">
        <v>51</v>
      </c>
      <c r="E39" s="39">
        <f>VLOOKUP(A39,[1]PRECIO!A2:C239,3,0)</f>
        <v>200000</v>
      </c>
      <c r="F39" s="39">
        <f>E39*C39</f>
        <v>42500</v>
      </c>
    </row>
    <row r="40" spans="1:6" x14ac:dyDescent="0.25">
      <c r="A40" s="35" t="s">
        <v>54</v>
      </c>
      <c r="B40" s="36" t="s">
        <v>50</v>
      </c>
      <c r="C40" s="37">
        <v>2.5000000000000001E-2</v>
      </c>
      <c r="D40" s="36" t="s">
        <v>51</v>
      </c>
      <c r="E40" s="39">
        <f>VLOOKUP(A40,[1]PRECIO!A21:C240,3,0)</f>
        <v>200000</v>
      </c>
      <c r="F40" s="39">
        <f>E40*C40</f>
        <v>5000</v>
      </c>
    </row>
    <row r="41" spans="1:6" x14ac:dyDescent="0.25">
      <c r="A41" s="26" t="s">
        <v>55</v>
      </c>
      <c r="B41" s="27"/>
      <c r="C41" s="27"/>
      <c r="D41" s="27"/>
      <c r="E41" s="28"/>
      <c r="F41" s="29">
        <f>SUM(F37:F40)</f>
        <v>70000</v>
      </c>
    </row>
    <row r="42" spans="1:6" x14ac:dyDescent="0.25">
      <c r="B42" s="3"/>
      <c r="C42" s="3"/>
      <c r="D42" s="3"/>
      <c r="E42" s="16"/>
      <c r="F42" s="16"/>
    </row>
    <row r="43" spans="1:6" x14ac:dyDescent="0.25">
      <c r="A43" s="20" t="s">
        <v>56</v>
      </c>
      <c r="B43" s="3"/>
      <c r="C43" s="3"/>
      <c r="D43" s="3"/>
      <c r="E43" s="16"/>
      <c r="F43" s="16"/>
    </row>
    <row r="44" spans="1:6" x14ac:dyDescent="0.25">
      <c r="A44" s="21" t="s">
        <v>56</v>
      </c>
      <c r="B44" s="40" t="s">
        <v>57</v>
      </c>
      <c r="C44" s="40" t="s">
        <v>58</v>
      </c>
      <c r="D44" s="21" t="s">
        <v>29</v>
      </c>
      <c r="E44" s="23" t="s">
        <v>30</v>
      </c>
      <c r="F44" s="23" t="s">
        <v>59</v>
      </c>
    </row>
    <row r="45" spans="1:6" x14ac:dyDescent="0.25">
      <c r="A45" s="41" t="s">
        <v>60</v>
      </c>
      <c r="B45" s="36"/>
      <c r="C45" s="36"/>
      <c r="D45" s="36"/>
      <c r="E45" s="39"/>
      <c r="F45" s="39"/>
    </row>
    <row r="46" spans="1:6" x14ac:dyDescent="0.25">
      <c r="A46" s="35" t="s">
        <v>61</v>
      </c>
      <c r="B46" s="36" t="s">
        <v>62</v>
      </c>
      <c r="C46" s="36">
        <v>150</v>
      </c>
      <c r="D46" s="36" t="s">
        <v>63</v>
      </c>
      <c r="E46" s="39">
        <f>VLOOKUP(A46,[1]PRECIO!A2:C246,3,0)</f>
        <v>800</v>
      </c>
      <c r="F46" s="39">
        <f>E46*C46</f>
        <v>120000</v>
      </c>
    </row>
    <row r="47" spans="1:6" x14ac:dyDescent="0.25">
      <c r="A47" s="35" t="s">
        <v>64</v>
      </c>
      <c r="B47" s="36" t="s">
        <v>65</v>
      </c>
      <c r="C47" s="36">
        <v>10</v>
      </c>
      <c r="D47" s="36" t="s">
        <v>41</v>
      </c>
      <c r="E47" s="39">
        <f>VLOOKUP(A47,[1]PRECIO!A28:C247,3,0)</f>
        <v>32700</v>
      </c>
      <c r="F47" s="39">
        <f>E47*C47</f>
        <v>327000</v>
      </c>
    </row>
    <row r="48" spans="1:6" x14ac:dyDescent="0.25">
      <c r="A48" s="35" t="s">
        <v>66</v>
      </c>
      <c r="B48" s="36" t="s">
        <v>62</v>
      </c>
      <c r="C48" s="36">
        <v>5</v>
      </c>
      <c r="D48" s="36" t="s">
        <v>67</v>
      </c>
      <c r="E48" s="39">
        <f>VLOOKUP(A48,[1]PRECIO!A2:C248,3,0)</f>
        <v>3224</v>
      </c>
      <c r="F48" s="39">
        <f>E48*C48</f>
        <v>16120</v>
      </c>
    </row>
    <row r="49" spans="1:6" x14ac:dyDescent="0.25">
      <c r="A49" s="35" t="s">
        <v>68</v>
      </c>
      <c r="B49" s="36" t="s">
        <v>65</v>
      </c>
      <c r="C49" s="36">
        <v>4</v>
      </c>
      <c r="D49" s="36" t="s">
        <v>39</v>
      </c>
      <c r="E49" s="39">
        <f>VLOOKUP(A49,[1]PRECIO!A30:C249,3,0)</f>
        <v>50800</v>
      </c>
      <c r="F49" s="39">
        <f>E49*C49</f>
        <v>203200</v>
      </c>
    </row>
    <row r="50" spans="1:6" x14ac:dyDescent="0.25">
      <c r="A50" s="35" t="s">
        <v>69</v>
      </c>
      <c r="B50" s="36" t="s">
        <v>62</v>
      </c>
      <c r="C50" s="42">
        <v>3000</v>
      </c>
      <c r="D50" s="36" t="s">
        <v>70</v>
      </c>
      <c r="E50" s="39">
        <f>VLOOKUP(A50,[1]PRECIO!A31:C250,3,0)</f>
        <v>289</v>
      </c>
      <c r="F50" s="39">
        <f>E50*C50</f>
        <v>867000</v>
      </c>
    </row>
    <row r="51" spans="1:6" x14ac:dyDescent="0.25">
      <c r="A51" s="41" t="s">
        <v>71</v>
      </c>
      <c r="B51" s="36"/>
      <c r="C51" s="36"/>
      <c r="D51" s="36"/>
      <c r="E51" s="39"/>
      <c r="F51" s="39"/>
    </row>
    <row r="52" spans="1:6" x14ac:dyDescent="0.25">
      <c r="A52" s="35" t="s">
        <v>72</v>
      </c>
      <c r="B52" s="36" t="s">
        <v>73</v>
      </c>
      <c r="C52" s="36">
        <v>0.5</v>
      </c>
      <c r="D52" s="36" t="s">
        <v>41</v>
      </c>
      <c r="E52" s="39">
        <f>VLOOKUP(A52,[1]PRECIO!A33:C252,3,0)</f>
        <v>99050</v>
      </c>
      <c r="F52" s="39">
        <f>E52*C52</f>
        <v>49525</v>
      </c>
    </row>
    <row r="53" spans="1:6" x14ac:dyDescent="0.25">
      <c r="A53" s="41" t="s">
        <v>74</v>
      </c>
      <c r="B53" s="36"/>
      <c r="C53" s="36"/>
      <c r="D53" s="36"/>
      <c r="E53" s="39"/>
      <c r="F53" s="39"/>
    </row>
    <row r="54" spans="1:6" x14ac:dyDescent="0.25">
      <c r="A54" s="35" t="s">
        <v>75</v>
      </c>
      <c r="B54" s="36" t="s">
        <v>73</v>
      </c>
      <c r="C54" s="36">
        <v>1</v>
      </c>
      <c r="D54" s="36" t="s">
        <v>41</v>
      </c>
      <c r="E54" s="39">
        <f>VLOOKUP(A54,[1]PRECIO!A35:C254,3,0)</f>
        <v>18050</v>
      </c>
      <c r="F54" s="39">
        <f>E54*C54</f>
        <v>18050</v>
      </c>
    </row>
    <row r="55" spans="1:6" x14ac:dyDescent="0.25">
      <c r="A55" s="41" t="s">
        <v>76</v>
      </c>
      <c r="B55" s="36"/>
      <c r="C55" s="36"/>
      <c r="D55" s="36"/>
      <c r="E55" s="39"/>
      <c r="F55" s="39"/>
    </row>
    <row r="56" spans="1:6" x14ac:dyDescent="0.25">
      <c r="A56" s="35" t="s">
        <v>77</v>
      </c>
      <c r="B56" s="36" t="s">
        <v>73</v>
      </c>
      <c r="C56" s="42">
        <v>3</v>
      </c>
      <c r="D56" s="36" t="s">
        <v>78</v>
      </c>
      <c r="E56" s="39">
        <f>VLOOKUP(A56,[1]PRECIO!A37:C256,3,0)</f>
        <v>20470</v>
      </c>
      <c r="F56" s="39">
        <f>E56*C56</f>
        <v>61410</v>
      </c>
    </row>
    <row r="57" spans="1:6" x14ac:dyDescent="0.25">
      <c r="A57" s="26" t="s">
        <v>79</v>
      </c>
      <c r="B57" s="27"/>
      <c r="C57" s="27"/>
      <c r="D57" s="27"/>
      <c r="E57" s="28"/>
      <c r="F57" s="29">
        <f>SUM(F45:F56)</f>
        <v>1662305</v>
      </c>
    </row>
    <row r="58" spans="1:6" x14ac:dyDescent="0.25">
      <c r="B58" s="3"/>
      <c r="C58" s="3"/>
      <c r="D58" s="3"/>
      <c r="E58" s="34"/>
      <c r="F58" s="34"/>
    </row>
    <row r="59" spans="1:6" x14ac:dyDescent="0.25">
      <c r="A59" s="20" t="s">
        <v>80</v>
      </c>
      <c r="B59" s="3"/>
      <c r="C59" s="3"/>
      <c r="D59" s="3"/>
      <c r="E59" s="16"/>
      <c r="F59" s="16"/>
    </row>
    <row r="60" spans="1:6" x14ac:dyDescent="0.25">
      <c r="A60" s="21" t="s">
        <v>81</v>
      </c>
      <c r="B60" s="21" t="s">
        <v>57</v>
      </c>
      <c r="C60" s="21" t="s">
        <v>58</v>
      </c>
      <c r="D60" s="21" t="s">
        <v>29</v>
      </c>
      <c r="E60" s="23" t="s">
        <v>30</v>
      </c>
      <c r="F60" s="23" t="s">
        <v>59</v>
      </c>
    </row>
    <row r="61" spans="1:6" x14ac:dyDescent="0.25">
      <c r="A61" s="35" t="s">
        <v>82</v>
      </c>
      <c r="B61" s="36" t="s">
        <v>62</v>
      </c>
      <c r="C61" s="36">
        <v>4</v>
      </c>
      <c r="D61" s="36" t="s">
        <v>63</v>
      </c>
      <c r="E61" s="39">
        <f>VLOOKUP(A61,[1]PRECIO!E3:G46,3,0)</f>
        <v>4500</v>
      </c>
      <c r="F61" s="39">
        <f>E61*C61</f>
        <v>18000</v>
      </c>
    </row>
    <row r="62" spans="1:6" x14ac:dyDescent="0.25">
      <c r="A62" s="26" t="s">
        <v>83</v>
      </c>
      <c r="B62" s="27"/>
      <c r="C62" s="27"/>
      <c r="D62" s="27"/>
      <c r="E62" s="28"/>
      <c r="F62" s="29">
        <f>SUM(F61)</f>
        <v>18000</v>
      </c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43" t="s">
        <v>84</v>
      </c>
      <c r="B64" s="43"/>
      <c r="C64" s="43"/>
      <c r="D64" s="43"/>
      <c r="E64" s="43"/>
      <c r="F64" s="44">
        <f>SUM(F28+F33+F41+F57+F62)</f>
        <v>4210305</v>
      </c>
    </row>
    <row r="65" spans="1:6" x14ac:dyDescent="0.25">
      <c r="A65" s="45" t="s">
        <v>85</v>
      </c>
      <c r="B65" s="46"/>
      <c r="C65" s="46"/>
      <c r="D65" s="46"/>
      <c r="E65" s="46"/>
      <c r="F65" s="47">
        <f>SUM(F64*5/100)</f>
        <v>210515.25</v>
      </c>
    </row>
    <row r="66" spans="1:6" x14ac:dyDescent="0.25">
      <c r="A66" s="48" t="s">
        <v>86</v>
      </c>
      <c r="B66" s="48"/>
      <c r="C66" s="48"/>
      <c r="D66" s="48"/>
      <c r="E66" s="48"/>
      <c r="F66" s="49">
        <f>SUM(F64:F65)</f>
        <v>4420820.25</v>
      </c>
    </row>
    <row r="67" spans="1:6" x14ac:dyDescent="0.25">
      <c r="A67" s="50" t="s">
        <v>87</v>
      </c>
      <c r="B67" s="50"/>
      <c r="C67" s="50"/>
      <c r="D67" s="50"/>
      <c r="E67" s="50"/>
      <c r="F67" s="51">
        <f>SUM(F12*1)</f>
        <v>5250000</v>
      </c>
    </row>
    <row r="68" spans="1:6" x14ac:dyDescent="0.25">
      <c r="A68" s="48" t="s">
        <v>88</v>
      </c>
      <c r="B68" s="43"/>
      <c r="C68" s="43"/>
      <c r="D68" s="43"/>
      <c r="E68" s="43"/>
      <c r="F68" s="44">
        <f>SUM(F67-F66)</f>
        <v>829179.75</v>
      </c>
    </row>
    <row r="69" spans="1:6" x14ac:dyDescent="0.25">
      <c r="A69" s="52" t="s">
        <v>89</v>
      </c>
      <c r="B69" s="53"/>
      <c r="C69" s="53"/>
      <c r="D69" s="53"/>
      <c r="E69" s="53"/>
      <c r="F69" s="54"/>
    </row>
    <row r="70" spans="1:6" ht="15.75" thickBot="1" x14ac:dyDescent="0.3">
      <c r="A70" s="55"/>
      <c r="B70" s="53"/>
      <c r="C70" s="53"/>
      <c r="D70" s="53"/>
      <c r="E70" s="53"/>
      <c r="F70" s="54"/>
    </row>
    <row r="71" spans="1:6" x14ac:dyDescent="0.25">
      <c r="A71" s="56" t="s">
        <v>90</v>
      </c>
      <c r="B71" s="57"/>
      <c r="C71" s="57"/>
      <c r="D71" s="57"/>
      <c r="E71" s="58"/>
      <c r="F71" s="54"/>
    </row>
    <row r="72" spans="1:6" x14ac:dyDescent="0.25">
      <c r="A72" s="59" t="s">
        <v>91</v>
      </c>
      <c r="B72" s="60"/>
      <c r="C72" s="60"/>
      <c r="D72" s="60"/>
      <c r="E72" s="61"/>
      <c r="F72" s="54"/>
    </row>
    <row r="73" spans="1:6" x14ac:dyDescent="0.25">
      <c r="A73" s="59" t="s">
        <v>92</v>
      </c>
      <c r="B73" s="60"/>
      <c r="C73" s="60"/>
      <c r="D73" s="60"/>
      <c r="E73" s="61"/>
      <c r="F73" s="54"/>
    </row>
    <row r="74" spans="1:6" x14ac:dyDescent="0.25">
      <c r="A74" s="59" t="s">
        <v>93</v>
      </c>
      <c r="B74" s="60"/>
      <c r="C74" s="60"/>
      <c r="D74" s="60"/>
      <c r="E74" s="61"/>
      <c r="F74" s="54"/>
    </row>
    <row r="75" spans="1:6" x14ac:dyDescent="0.25">
      <c r="A75" s="59" t="s">
        <v>94</v>
      </c>
      <c r="B75" s="60"/>
      <c r="C75" s="60"/>
      <c r="D75" s="60"/>
      <c r="E75" s="61"/>
      <c r="F75" s="54"/>
    </row>
    <row r="76" spans="1:6" x14ac:dyDescent="0.25">
      <c r="A76" s="59" t="s">
        <v>95</v>
      </c>
      <c r="B76" s="60"/>
      <c r="C76" s="60"/>
      <c r="D76" s="60"/>
      <c r="E76" s="61"/>
      <c r="F76" s="54"/>
    </row>
    <row r="77" spans="1:6" x14ac:dyDescent="0.25">
      <c r="A77" s="59" t="s">
        <v>96</v>
      </c>
      <c r="B77" s="60"/>
      <c r="C77" s="60"/>
      <c r="D77" s="60"/>
      <c r="E77" s="61"/>
      <c r="F77" s="54"/>
    </row>
    <row r="78" spans="1:6" ht="15.75" thickBot="1" x14ac:dyDescent="0.3">
      <c r="A78" s="62" t="s">
        <v>97</v>
      </c>
      <c r="B78" s="63"/>
      <c r="C78" s="63"/>
      <c r="D78" s="63"/>
      <c r="E78" s="64"/>
      <c r="F78" s="54"/>
    </row>
    <row r="79" spans="1:6" ht="15.75" thickBot="1" x14ac:dyDescent="0.3">
      <c r="A79" s="65"/>
      <c r="B79" s="60"/>
      <c r="C79" s="60"/>
      <c r="D79" s="60"/>
      <c r="E79" s="60"/>
      <c r="F79" s="54"/>
    </row>
    <row r="80" spans="1:6" ht="15.75" thickBot="1" x14ac:dyDescent="0.3">
      <c r="A80" s="66" t="s">
        <v>98</v>
      </c>
      <c r="B80" s="67"/>
      <c r="C80" s="68"/>
      <c r="D80" s="69"/>
      <c r="E80" s="69"/>
      <c r="F80" s="54"/>
    </row>
    <row r="81" spans="1:6" x14ac:dyDescent="0.25">
      <c r="A81" s="70" t="s">
        <v>99</v>
      </c>
      <c r="B81" s="71" t="s">
        <v>100</v>
      </c>
      <c r="C81" s="72" t="s">
        <v>101</v>
      </c>
      <c r="D81" s="69"/>
      <c r="E81" s="69"/>
      <c r="F81" s="54"/>
    </row>
    <row r="82" spans="1:6" x14ac:dyDescent="0.25">
      <c r="A82" s="73" t="s">
        <v>102</v>
      </c>
      <c r="B82" s="74">
        <f>F28</f>
        <v>2460000</v>
      </c>
      <c r="C82" s="75">
        <f>(B82/B88)</f>
        <v>0.55645782024274792</v>
      </c>
      <c r="D82" s="69"/>
      <c r="E82" s="69"/>
      <c r="F82" s="54"/>
    </row>
    <row r="83" spans="1:6" x14ac:dyDescent="0.25">
      <c r="A83" s="73" t="s">
        <v>103</v>
      </c>
      <c r="B83" s="76">
        <f>F33</f>
        <v>0</v>
      </c>
      <c r="C83" s="75">
        <v>0</v>
      </c>
      <c r="D83" s="69"/>
      <c r="E83" s="69"/>
      <c r="F83" s="54"/>
    </row>
    <row r="84" spans="1:6" x14ac:dyDescent="0.25">
      <c r="A84" s="73" t="s">
        <v>104</v>
      </c>
      <c r="B84" s="74">
        <f>F41</f>
        <v>70000</v>
      </c>
      <c r="C84" s="75">
        <f>(B84/B88)</f>
        <v>1.5834165616663558E-2</v>
      </c>
      <c r="D84" s="69"/>
      <c r="E84" s="69"/>
      <c r="F84" s="54"/>
    </row>
    <row r="85" spans="1:6" x14ac:dyDescent="0.25">
      <c r="A85" s="73" t="s">
        <v>105</v>
      </c>
      <c r="B85" s="74">
        <f>F57</f>
        <v>1662305</v>
      </c>
      <c r="C85" s="75">
        <f>(B85/B88)</f>
        <v>0.37601732393439885</v>
      </c>
      <c r="D85" s="69"/>
      <c r="E85" s="69"/>
      <c r="F85" s="54"/>
    </row>
    <row r="86" spans="1:6" x14ac:dyDescent="0.25">
      <c r="A86" s="73" t="s">
        <v>106</v>
      </c>
      <c r="B86" s="77">
        <f>F62</f>
        <v>18000</v>
      </c>
      <c r="C86" s="75">
        <f>(B86/B88)</f>
        <v>4.0716425871420584E-3</v>
      </c>
      <c r="D86" s="78"/>
      <c r="E86" s="78"/>
      <c r="F86" s="54"/>
    </row>
    <row r="87" spans="1:6" x14ac:dyDescent="0.25">
      <c r="A87" s="73" t="s">
        <v>107</v>
      </c>
      <c r="B87" s="77">
        <f>F65</f>
        <v>210515.25</v>
      </c>
      <c r="C87" s="75">
        <f>(B87/B88)</f>
        <v>4.7619047619047616E-2</v>
      </c>
      <c r="D87" s="78"/>
      <c r="E87" s="78"/>
      <c r="F87" s="54"/>
    </row>
    <row r="88" spans="1:6" ht="15.75" thickBot="1" x14ac:dyDescent="0.3">
      <c r="A88" s="79" t="s">
        <v>108</v>
      </c>
      <c r="B88" s="80">
        <f>SUM(B82:B87)</f>
        <v>4420820.25</v>
      </c>
      <c r="C88" s="81">
        <f>SUM(C82:C87)</f>
        <v>1</v>
      </c>
      <c r="D88" s="78"/>
      <c r="E88" s="78"/>
      <c r="F88" s="54"/>
    </row>
    <row r="89" spans="1:6" x14ac:dyDescent="0.25">
      <c r="A89" s="55"/>
      <c r="B89" s="53"/>
      <c r="C89" s="53"/>
      <c r="D89" s="53"/>
      <c r="E89" s="53"/>
      <c r="F89" s="54"/>
    </row>
    <row r="90" spans="1:6" ht="15.75" thickBot="1" x14ac:dyDescent="0.3">
      <c r="A90" s="82"/>
      <c r="B90" s="53"/>
      <c r="C90" s="53"/>
      <c r="D90" s="53"/>
      <c r="E90" s="53"/>
      <c r="F90" s="54"/>
    </row>
    <row r="91" spans="1:6" ht="15.75" thickBot="1" x14ac:dyDescent="0.3">
      <c r="A91" s="83"/>
      <c r="B91" s="84" t="s">
        <v>109</v>
      </c>
      <c r="C91" s="85"/>
      <c r="D91" s="86"/>
      <c r="E91" s="78"/>
      <c r="F91" s="54"/>
    </row>
    <row r="92" spans="1:6" x14ac:dyDescent="0.25">
      <c r="A92" s="87" t="s">
        <v>110</v>
      </c>
      <c r="B92" s="88">
        <v>30000</v>
      </c>
      <c r="C92" s="88">
        <v>35000</v>
      </c>
      <c r="D92" s="89">
        <v>37000</v>
      </c>
      <c r="E92" s="90"/>
      <c r="F92" s="91"/>
    </row>
    <row r="93" spans="1:6" ht="15.75" thickBot="1" x14ac:dyDescent="0.3">
      <c r="A93" s="79" t="s">
        <v>111</v>
      </c>
      <c r="B93" s="92">
        <f>(F66/B92)</f>
        <v>147.36067499999999</v>
      </c>
      <c r="C93" s="92">
        <f>(F66/C92)</f>
        <v>126.30915</v>
      </c>
      <c r="D93" s="93">
        <f>(F66/D92)</f>
        <v>119.48162837837837</v>
      </c>
      <c r="E93" s="90"/>
      <c r="F93" s="91"/>
    </row>
    <row r="94" spans="1:6" x14ac:dyDescent="0.25">
      <c r="A94" s="94" t="s">
        <v>112</v>
      </c>
      <c r="B94" s="60"/>
      <c r="C94" s="60"/>
      <c r="D94" s="60"/>
      <c r="E94" s="60"/>
      <c r="F94" s="60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</sheetData>
  <mergeCells count="9">
    <mergeCell ref="B15:C15"/>
    <mergeCell ref="A17:F17"/>
    <mergeCell ref="A80:B80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8CC31-400D-4E9B-89AE-B4F625FF8925}"/>
</file>

<file path=customXml/itemProps2.xml><?xml version="1.0" encoding="utf-8"?>
<ds:datastoreItem xmlns:ds="http://schemas.openxmlformats.org/officeDocument/2006/customXml" ds:itemID="{E250E1E3-28A0-4CFB-A033-8ED728FC5C90}"/>
</file>

<file path=customXml/itemProps3.xml><?xml version="1.0" encoding="utf-8"?>
<ds:datastoreItem xmlns:ds="http://schemas.openxmlformats.org/officeDocument/2006/customXml" ds:itemID="{76BA4EFC-FABB-4C13-8B2F-DB30426F7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pisquera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2023-04-13T14:22:39Z</dcterms:created>
  <dcterms:modified xsi:type="dcterms:W3CDTF">2023-04-13T14:23:08Z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