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20 02022023\"/>
    </mc:Choice>
  </mc:AlternateContent>
  <bookViews>
    <workbookView xWindow="0" yWindow="0" windowWidth="20490" windowHeight="7155" firstSheet="1" activeTab="1"/>
  </bookViews>
  <sheets>
    <sheet name="trigo" sheetId="33" state="hidden" r:id="rId1"/>
    <sheet name="Viña país" sheetId="34" r:id="rId2"/>
  </sheets>
  <definedNames>
    <definedName name="_xlnm.Print_Area" localSheetId="1">'Viña país'!$A$1:$G$97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4" l="1"/>
  <c r="G69" i="34" s="1"/>
  <c r="G58" i="34"/>
  <c r="G57" i="34"/>
  <c r="G56" i="34"/>
  <c r="G55" i="34"/>
  <c r="G54" i="34"/>
  <c r="G52" i="34"/>
  <c r="G50" i="34"/>
  <c r="G49" i="34"/>
  <c r="G48" i="34"/>
  <c r="G47" i="34"/>
  <c r="G46" i="34"/>
  <c r="G30" i="34"/>
  <c r="G29" i="34"/>
  <c r="G28" i="34"/>
  <c r="G27" i="34"/>
  <c r="G26" i="34"/>
  <c r="G25" i="34"/>
  <c r="G24" i="34"/>
  <c r="G23" i="34"/>
  <c r="G22" i="34"/>
  <c r="G63" i="34"/>
  <c r="G64" i="34" s="1"/>
  <c r="C87" i="34" s="1"/>
  <c r="G40" i="34"/>
  <c r="G41" i="34" s="1"/>
  <c r="C85" i="34" s="1"/>
  <c r="G35" i="34"/>
  <c r="G36" i="34" s="1"/>
  <c r="C84" i="34" s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31" i="34" l="1"/>
  <c r="C83" i="34" s="1"/>
  <c r="G59" i="34"/>
  <c r="C86" i="34" s="1"/>
  <c r="F59" i="33"/>
  <c r="B87" i="33" s="1"/>
  <c r="F44" i="33"/>
  <c r="B86" i="33" s="1"/>
  <c r="F30" i="33"/>
  <c r="F67" i="33" l="1"/>
  <c r="F68" i="33" s="1"/>
  <c r="B89" i="33" s="1"/>
  <c r="G66" i="34"/>
  <c r="G67" i="34" s="1"/>
  <c r="G68" i="34" s="1"/>
  <c r="B84" i="33"/>
  <c r="F69" i="33" l="1"/>
  <c r="C95" i="33" s="1"/>
  <c r="C88" i="34"/>
  <c r="C89" i="34" s="1"/>
  <c r="E94" i="34"/>
  <c r="D94" i="34"/>
  <c r="C94" i="34"/>
  <c r="G70" i="34"/>
  <c r="B90" i="33"/>
  <c r="C87" i="33" s="1"/>
  <c r="D95" i="33" l="1"/>
  <c r="F71" i="33"/>
  <c r="B95" i="33"/>
  <c r="D84" i="34"/>
  <c r="D86" i="34"/>
  <c r="D85" i="34"/>
  <c r="D87" i="34"/>
  <c r="D83" i="34"/>
  <c r="D88" i="34"/>
  <c r="C86" i="33"/>
  <c r="C85" i="33"/>
  <c r="C88" i="33"/>
  <c r="C89" i="33"/>
  <c r="C84" i="33"/>
  <c r="D89" i="34" l="1"/>
  <c r="C90" i="33"/>
</calcChain>
</file>

<file path=xl/sharedStrings.xml><?xml version="1.0" encoding="utf-8"?>
<sst xmlns="http://schemas.openxmlformats.org/spreadsheetml/2006/main" count="317" uniqueCount="155">
  <si>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</si>
  <si>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</si>
  <si>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</si>
  <si>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</si>
  <si>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</si>
  <si>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</si>
  <si>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</si>
  <si>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</si>
  <si>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</si>
  <si>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</si>
  <si>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</si>
  <si>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</si>
  <si>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</si>
  <si>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</si>
  <si>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</si>
  <si>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</si>
  <si>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</si>
  <si>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</si>
  <si>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</si>
  <si>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</si>
  <si>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</si>
  <si>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</si>
  <si>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</si>
  <si>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</si>
  <si>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</si>
  <si>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</si>
  <si>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</si>
  <si>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</si>
  <si>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</si>
  <si>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</si>
  <si>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</si>
  <si>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</si>
  <si>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</si>
  <si>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</si>
  <si>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</si>
  <si>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</si>
  <si>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</si>
  <si>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</si>
  <si>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</si>
  <si>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</si>
  <si>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</si>
  <si>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</si>
  <si>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</si>
  <si>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</si>
  <si>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</si>
  <si>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</si>
  <si>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</si>
  <si>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</si>
  <si>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</si>
  <si>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</si>
  <si>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</si>
  <si>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</si>
  <si>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</si>
  <si>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</si>
  <si>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</si>
  <si>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</si>
  <si>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</si>
  <si>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</si>
  <si>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</si>
  <si>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</si>
  <si>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</si>
  <si>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</si>
  <si>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</si>
  <si>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</si>
  <si>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SEMILLAS</t>
  </si>
  <si>
    <t>Super Fosfato Triple</t>
  </si>
  <si>
    <t>Rendimiento (u/hà)</t>
  </si>
  <si>
    <t>Costo unitario ($/u) (*)</t>
  </si>
  <si>
    <t>Febrero</t>
  </si>
  <si>
    <t>Rastraje</t>
  </si>
  <si>
    <t>Sacos</t>
  </si>
  <si>
    <t>MEDIO</t>
  </si>
  <si>
    <t>BIO BIO</t>
  </si>
  <si>
    <t>CONCEPCION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</si>
  <si>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</si>
  <si>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</si>
  <si>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</si>
  <si>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</si>
  <si>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</si>
  <si>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</si>
  <si>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</si>
  <si>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</si>
  <si>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</si>
  <si>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</si>
  <si>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</si>
  <si>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 xml:space="preserve"> </t>
  </si>
  <si>
    <t>ABRIL</t>
  </si>
  <si>
    <t>Marzo</t>
  </si>
  <si>
    <t>marzo</t>
  </si>
  <si>
    <t>ENERO</t>
  </si>
  <si>
    <t>RANGO</t>
  </si>
  <si>
    <t>VERTIMEC 018 EC</t>
  </si>
  <si>
    <t>Julio</t>
  </si>
  <si>
    <t>ESCENARIOS COSTO UNITARIO  ($/U)</t>
  </si>
  <si>
    <t>Area</t>
  </si>
  <si>
    <t>PRECIO ESPERADO ($/Kg)</t>
  </si>
  <si>
    <t>ACARICIDA</t>
  </si>
  <si>
    <t xml:space="preserve">Poda </t>
  </si>
  <si>
    <t>Salitre Potásico</t>
  </si>
  <si>
    <t>Abril</t>
  </si>
  <si>
    <t>grs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</si>
  <si>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</si>
  <si>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</si>
  <si>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</si>
  <si>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</si>
  <si>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</si>
  <si>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</si>
  <si>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</si>
  <si>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</si>
  <si>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</si>
  <si>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</si>
  <si>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</si>
  <si>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</si>
  <si>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</si>
  <si>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</si>
  <si>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</si>
  <si>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</si>
  <si>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</si>
  <si>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VIÑAS</t>
  </si>
  <si>
    <t>País</t>
  </si>
  <si>
    <t>RENDIMIENTO (Kg Uva /Há y Lts vino /Ha.)</t>
  </si>
  <si>
    <t>marzo-abril</t>
  </si>
  <si>
    <t>CONSUMO REGIONAL</t>
  </si>
  <si>
    <t>SEQUÍA-HELADAS</t>
  </si>
  <si>
    <t>Aplicación herbicida</t>
  </si>
  <si>
    <t>Aplicación acaricida (control arañita)</t>
  </si>
  <si>
    <t>Aplicación azufre (control de oidio)</t>
  </si>
  <si>
    <t>Aplicación fungicida (control Botritys)</t>
  </si>
  <si>
    <t>Noviembre-Marzo</t>
  </si>
  <si>
    <t>Desbrote</t>
  </si>
  <si>
    <t>Chapoda</t>
  </si>
  <si>
    <t>Fertilización (2)</t>
  </si>
  <si>
    <t>Junio y Septiembre</t>
  </si>
  <si>
    <t>Azufre</t>
  </si>
  <si>
    <t>Bolsa</t>
  </si>
  <si>
    <t>Post cosecha</t>
  </si>
  <si>
    <t xml:space="preserve">Nitrato de Potasio </t>
  </si>
  <si>
    <t xml:space="preserve">Brotación   </t>
  </si>
  <si>
    <t>Úrea</t>
  </si>
  <si>
    <t>Micronutrientes (Zinc-Boro)</t>
  </si>
  <si>
    <t>Lt</t>
  </si>
  <si>
    <t>Pre-Floración</t>
  </si>
  <si>
    <t>Macronutrientes foliares</t>
  </si>
  <si>
    <t>Brotación a Pinta</t>
  </si>
  <si>
    <t>Floración-Precosecha</t>
  </si>
  <si>
    <t>Fungicida Odin (oidio)</t>
  </si>
  <si>
    <t>Brotación-Pinta</t>
  </si>
  <si>
    <t>FungicidaCursate M8 (mildiu)</t>
  </si>
  <si>
    <t>Floración y Pinta</t>
  </si>
  <si>
    <t>Envase plástico de 5 lts</t>
  </si>
  <si>
    <t xml:space="preserve">unidad    </t>
  </si>
  <si>
    <t>Vendimia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</si>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</sst>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&quot;$&quot;\ #,##0"/>
    <numFmt numFmtId="169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1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29" fillId="10" borderId="59" xfId="0" applyFont="1" applyFill="1" applyBorder="1"/>
    <xf numFmtId="0" fontId="29" fillId="10" borderId="60" xfId="0" applyFont="1" applyFill="1" applyBorder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29" fillId="10" borderId="59" xfId="0" applyFont="1" applyFill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0" fontId="31" fillId="10" borderId="59" xfId="1" applyFont="1" applyFill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31" fillId="10" borderId="59" xfId="0" applyFont="1" applyFill="1" applyBorder="1" applyAlignment="1">
      <alignment horizontal="center"/>
    </xf>
    <xf numFmtId="168" fontId="4" fillId="0" borderId="0" xfId="0" applyNumberFormat="1" applyFont="1" applyAlignment="1"/>
    <xf numFmtId="0" fontId="29" fillId="10" borderId="59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28" fillId="5" borderId="22" xfId="0" applyNumberFormat="1" applyFont="1" applyFill="1" applyBorder="1" applyAlignment="1">
      <alignment vertical="center"/>
    </xf>
    <xf numFmtId="0" fontId="28" fillId="5" borderId="23" xfId="0" applyFont="1" applyFill="1" applyBorder="1" applyAlignment="1">
      <alignment vertical="center"/>
    </xf>
    <xf numFmtId="164" fontId="28" fillId="5" borderId="24" xfId="0" applyNumberFormat="1" applyFont="1" applyFill="1" applyBorder="1" applyAlignment="1">
      <alignment vertical="center"/>
    </xf>
    <xf numFmtId="49" fontId="28" fillId="3" borderId="25" xfId="0" applyNumberFormat="1" applyFont="1" applyFill="1" applyBorder="1" applyAlignment="1">
      <alignment vertical="center"/>
    </xf>
    <xf numFmtId="0" fontId="28" fillId="3" borderId="13" xfId="0" applyFont="1" applyFill="1" applyBorder="1" applyAlignment="1">
      <alignment vertical="center"/>
    </xf>
    <xf numFmtId="164" fontId="28" fillId="3" borderId="26" xfId="0" applyNumberFormat="1" applyFont="1" applyFill="1" applyBorder="1" applyAlignment="1">
      <alignment vertical="center"/>
    </xf>
    <xf numFmtId="49" fontId="28" fillId="5" borderId="25" xfId="0" applyNumberFormat="1" applyFont="1" applyFill="1" applyBorder="1" applyAlignment="1">
      <alignment vertical="center"/>
    </xf>
    <xf numFmtId="0" fontId="28" fillId="5" borderId="13" xfId="0" applyFont="1" applyFill="1" applyBorder="1" applyAlignment="1">
      <alignment vertical="center"/>
    </xf>
    <xf numFmtId="164" fontId="28" fillId="5" borderId="26" xfId="0" applyNumberFormat="1" applyFont="1" applyFill="1" applyBorder="1" applyAlignment="1">
      <alignment vertical="center"/>
    </xf>
    <xf numFmtId="49" fontId="28" fillId="5" borderId="27" xfId="0" applyNumberFormat="1" applyFont="1" applyFill="1" applyBorder="1" applyAlignment="1">
      <alignment vertical="center"/>
    </xf>
    <xf numFmtId="0" fontId="28" fillId="5" borderId="28" xfId="0" applyFont="1" applyFill="1" applyBorder="1" applyAlignment="1">
      <alignment vertical="center"/>
    </xf>
    <xf numFmtId="164" fontId="28" fillId="6" borderId="2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4" xfId="0" applyFont="1" applyFill="1" applyBorder="1" applyAlignment="1"/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49" fontId="28" fillId="5" borderId="69" xfId="0" applyNumberFormat="1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4" fillId="2" borderId="72" xfId="0" applyFont="1" applyFill="1" applyBorder="1" applyAlignment="1">
      <alignment vertical="center"/>
    </xf>
    <xf numFmtId="0" fontId="4" fillId="2" borderId="76" xfId="0" applyFont="1" applyFill="1" applyBorder="1" applyAlignment="1"/>
    <xf numFmtId="0" fontId="4" fillId="2" borderId="77" xfId="0" applyFont="1" applyFill="1" applyBorder="1" applyAlignment="1"/>
    <xf numFmtId="3" fontId="4" fillId="2" borderId="77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169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169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 applyAlignment="1">
      <alignment horizontal="center" wrapText="1"/>
    </xf>
    <xf numFmtId="17" fontId="29" fillId="0" borderId="59" xfId="0" applyNumberFormat="1" applyFont="1" applyBorder="1" applyAlignment="1">
      <alignment horizontal="right"/>
    </xf>
    <xf numFmtId="3" fontId="29" fillId="10" borderId="59" xfId="0" applyNumberFormat="1" applyFont="1" applyFill="1" applyBorder="1" applyAlignment="1">
      <alignment horizontal="right" vertical="center" wrapText="1"/>
    </xf>
    <xf numFmtId="17" fontId="29" fillId="10" borderId="59" xfId="0" applyNumberFormat="1" applyFont="1" applyFill="1" applyBorder="1" applyAlignment="1">
      <alignment horizontal="right"/>
    </xf>
    <xf numFmtId="3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left" wrapText="1"/>
    </xf>
    <xf numFmtId="3" fontId="31" fillId="10" borderId="59" xfId="0" applyNumberFormat="1" applyFont="1" applyFill="1" applyBorder="1"/>
    <xf numFmtId="0" fontId="29" fillId="10" borderId="59" xfId="0" applyFont="1" applyFill="1" applyBorder="1" applyAlignment="1">
      <alignment horizontal="left"/>
    </xf>
    <xf numFmtId="0" fontId="31" fillId="10" borderId="59" xfId="1" applyFont="1" applyFill="1" applyBorder="1" applyAlignment="1">
      <alignment horizontal="left"/>
    </xf>
    <xf numFmtId="3" fontId="31" fillId="10" borderId="59" xfId="1" applyNumberFormat="1" applyFont="1" applyFill="1" applyBorder="1"/>
    <xf numFmtId="169" fontId="31" fillId="10" borderId="59" xfId="0" applyNumberFormat="1" applyFont="1" applyFill="1" applyBorder="1"/>
    <xf numFmtId="0" fontId="31" fillId="0" borderId="59" xfId="1" applyFont="1" applyBorder="1" applyAlignment="1">
      <alignment horizontal="left"/>
    </xf>
    <xf numFmtId="0" fontId="31" fillId="0" borderId="59" xfId="1" applyFont="1" applyBorder="1" applyAlignment="1">
      <alignment horizontal="center"/>
    </xf>
    <xf numFmtId="3" fontId="31" fillId="0" borderId="59" xfId="1" applyNumberFormat="1" applyFont="1" applyBorder="1" applyAlignment="1">
      <alignment horizontal="right"/>
    </xf>
    <xf numFmtId="0" fontId="32" fillId="10" borderId="59" xfId="0" applyFont="1" applyFill="1" applyBorder="1" applyAlignment="1">
      <alignment horizontal="left"/>
    </xf>
    <xf numFmtId="3" fontId="31" fillId="10" borderId="59" xfId="0" applyNumberFormat="1" applyFont="1" applyFill="1" applyBorder="1" applyAlignment="1">
      <alignment horizontal="right"/>
    </xf>
    <xf numFmtId="0" fontId="31" fillId="10" borderId="59" xfId="0" applyFont="1" applyFill="1" applyBorder="1" applyAlignment="1">
      <alignment horizontal="left"/>
    </xf>
    <xf numFmtId="0" fontId="33" fillId="10" borderId="59" xfId="0" applyFont="1" applyFill="1" applyBorder="1" applyAlignment="1">
      <alignment wrapText="1"/>
    </xf>
    <xf numFmtId="3" fontId="29" fillId="10" borderId="59" xfId="0" applyNumberFormat="1" applyFont="1" applyFill="1" applyBorder="1" applyAlignment="1">
      <alignment horizontal="center" wrapText="1"/>
    </xf>
    <xf numFmtId="3" fontId="29" fillId="10" borderId="59" xfId="0" applyNumberFormat="1" applyFont="1" applyFill="1" applyBorder="1" applyAlignment="1">
      <alignment wrapText="1"/>
    </xf>
    <xf numFmtId="0" fontId="31" fillId="10" borderId="59" xfId="0" applyFont="1" applyFill="1" applyBorder="1" applyAlignment="1">
      <alignment wrapText="1"/>
    </xf>
    <xf numFmtId="3" fontId="29" fillId="10" borderId="59" xfId="0" applyNumberFormat="1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49" fontId="30" fillId="3" borderId="5" xfId="0" applyNumberFormat="1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7" fillId="12" borderId="19" xfId="0" applyFont="1" applyFill="1" applyBorder="1" applyAlignment="1"/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10" borderId="59" xfId="0" applyFont="1" applyFill="1" applyBorder="1" applyAlignment="1"/>
    <xf numFmtId="0" fontId="2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19050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"/>
          <a:ext cx="6343650" cy="128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101</v>
      </c>
      <c r="C9" s="5"/>
      <c r="D9" s="298" t="s">
        <v>103</v>
      </c>
      <c r="E9" s="298"/>
      <c r="F9" s="112">
        <v>50</v>
      </c>
    </row>
    <row r="10" spans="1:6" ht="15" customHeight="1" x14ac:dyDescent="0.25">
      <c r="A10" s="6" t="s">
        <v>1</v>
      </c>
      <c r="B10" s="107" t="s">
        <v>102</v>
      </c>
      <c r="C10" s="7"/>
      <c r="D10" s="299" t="s">
        <v>2</v>
      </c>
      <c r="E10" s="300"/>
      <c r="F10" s="101" t="s">
        <v>88</v>
      </c>
    </row>
    <row r="11" spans="1:6" ht="27" customHeight="1" x14ac:dyDescent="0.25">
      <c r="A11" s="6" t="s">
        <v>3</v>
      </c>
      <c r="B11" s="107" t="s">
        <v>71</v>
      </c>
      <c r="C11" s="7"/>
      <c r="D11" s="301" t="s">
        <v>4</v>
      </c>
      <c r="E11" s="300"/>
      <c r="F11" s="113">
        <v>33000</v>
      </c>
    </row>
    <row r="12" spans="1:6" x14ac:dyDescent="0.25">
      <c r="A12" s="6" t="s">
        <v>5</v>
      </c>
      <c r="B12" s="107" t="s">
        <v>72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73</v>
      </c>
      <c r="C13" s="7"/>
      <c r="D13" s="301" t="s">
        <v>8</v>
      </c>
      <c r="E13" s="300"/>
      <c r="F13" s="114" t="s">
        <v>104</v>
      </c>
    </row>
    <row r="14" spans="1:6" ht="25.5" x14ac:dyDescent="0.25">
      <c r="A14" s="6" t="s">
        <v>9</v>
      </c>
      <c r="B14" s="107" t="s">
        <v>94</v>
      </c>
      <c r="C14" s="7"/>
      <c r="D14" s="301" t="s">
        <v>10</v>
      </c>
      <c r="E14" s="300"/>
      <c r="F14" s="101" t="s">
        <v>105</v>
      </c>
    </row>
    <row r="15" spans="1:6" ht="26.25" thickBot="1" x14ac:dyDescent="0.3">
      <c r="A15" s="6" t="s">
        <v>11</v>
      </c>
      <c r="B15" s="137">
        <v>44531</v>
      </c>
      <c r="C15" s="7"/>
      <c r="D15" s="302" t="s">
        <v>12</v>
      </c>
      <c r="E15" s="303"/>
      <c r="F15" s="128" t="s">
        <v>152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4" t="s">
        <v>13</v>
      </c>
      <c r="B17" s="295"/>
      <c r="C17" s="295"/>
      <c r="D17" s="295"/>
      <c r="E17" s="295"/>
      <c r="F17" s="295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106</v>
      </c>
      <c r="B21" s="108" t="s">
        <v>75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75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69</v>
      </c>
      <c r="B23" s="110" t="s">
        <v>75</v>
      </c>
      <c r="C23" s="110">
        <v>0.5</v>
      </c>
      <c r="D23" s="110" t="s">
        <v>107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78</v>
      </c>
      <c r="B24" s="110" t="s">
        <v>75</v>
      </c>
      <c r="C24" s="110">
        <v>0.5</v>
      </c>
      <c r="D24" s="110" t="s">
        <v>107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108</v>
      </c>
      <c r="B25" s="110" t="s">
        <v>75</v>
      </c>
      <c r="C25" s="110">
        <v>0.75</v>
      </c>
      <c r="D25" s="110" t="s">
        <v>107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109</v>
      </c>
      <c r="B26" s="110" t="s">
        <v>75</v>
      </c>
      <c r="C26" s="110">
        <v>0.5</v>
      </c>
      <c r="D26" s="110" t="s">
        <v>107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110</v>
      </c>
      <c r="B27" s="110" t="s">
        <v>75</v>
      </c>
      <c r="C27" s="110">
        <v>0.5</v>
      </c>
      <c r="D27" s="110" t="s">
        <v>111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112</v>
      </c>
      <c r="B28" s="110" t="s">
        <v>75</v>
      </c>
      <c r="C28" s="110">
        <v>0.75</v>
      </c>
      <c r="D28" s="110" t="s">
        <v>84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61</v>
      </c>
      <c r="B29" s="111" t="s">
        <v>75</v>
      </c>
      <c r="C29" s="111">
        <v>4</v>
      </c>
      <c r="D29" s="111" t="s">
        <v>77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79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69</v>
      </c>
      <c r="B35" s="154" t="s">
        <v>79</v>
      </c>
      <c r="C35" s="154">
        <v>0.5</v>
      </c>
      <c r="D35" s="154" t="s">
        <v>107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78</v>
      </c>
      <c r="B36" s="154" t="s">
        <v>79</v>
      </c>
      <c r="C36" s="154">
        <v>0.5</v>
      </c>
      <c r="D36" s="154" t="s">
        <v>107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79</v>
      </c>
      <c r="C37" s="156">
        <v>0.5</v>
      </c>
      <c r="D37" s="156" t="s">
        <v>77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113</v>
      </c>
      <c r="B49" s="154" t="s">
        <v>80</v>
      </c>
      <c r="C49" s="154">
        <v>150</v>
      </c>
      <c r="D49" s="154" t="s">
        <v>111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80</v>
      </c>
      <c r="C51" s="154">
        <v>250</v>
      </c>
      <c r="D51" s="154" t="s">
        <v>111</v>
      </c>
      <c r="E51" s="155">
        <v>280</v>
      </c>
      <c r="F51" s="102">
        <f>E51*C51</f>
        <v>70000</v>
      </c>
    </row>
    <row r="52" spans="1:6" x14ac:dyDescent="0.25">
      <c r="A52" s="162" t="s">
        <v>98</v>
      </c>
      <c r="B52" s="154" t="s">
        <v>80</v>
      </c>
      <c r="C52" s="154">
        <v>100</v>
      </c>
      <c r="D52" s="154" t="s">
        <v>84</v>
      </c>
      <c r="E52" s="155">
        <v>980</v>
      </c>
      <c r="F52" s="102">
        <f>E52*C52</f>
        <v>98000</v>
      </c>
    </row>
    <row r="53" spans="1:6" x14ac:dyDescent="0.25">
      <c r="A53" s="135" t="s">
        <v>81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82</v>
      </c>
      <c r="B54" s="154" t="s">
        <v>83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114</v>
      </c>
      <c r="B55" s="154" t="s">
        <v>83</v>
      </c>
      <c r="C55" s="154">
        <v>1.5</v>
      </c>
      <c r="D55" s="154" t="s">
        <v>84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115</v>
      </c>
      <c r="B57" s="154" t="s">
        <v>83</v>
      </c>
      <c r="C57" s="154">
        <v>0.75</v>
      </c>
      <c r="D57" s="154" t="s">
        <v>76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70</v>
      </c>
      <c r="B58" s="156" t="s">
        <v>16</v>
      </c>
      <c r="C58" s="156">
        <v>160</v>
      </c>
      <c r="D58" s="156" t="s">
        <v>89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116</v>
      </c>
      <c r="B63" s="168" t="s">
        <v>117</v>
      </c>
      <c r="C63" s="168">
        <v>4</v>
      </c>
      <c r="D63" s="168" t="s">
        <v>89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6" t="s">
        <v>51</v>
      </c>
      <c r="B82" s="297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93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95"/>
  <sheetViews>
    <sheetView tabSelected="1" workbookViewId="0">
      <selection activeCell="J7" sqref="J7"/>
    </sheetView>
  </sheetViews>
  <sheetFormatPr baseColWidth="10" defaultColWidth="11.42578125" defaultRowHeight="12.75" x14ac:dyDescent="0.25"/>
  <cols>
    <col min="1" max="1" width="4.5703125" style="171" customWidth="1"/>
    <col min="2" max="2" width="17.5703125" style="171" customWidth="1"/>
    <col min="3" max="3" width="17.28515625" style="171" customWidth="1"/>
    <col min="4" max="5" width="11.42578125" style="171"/>
    <col min="6" max="6" width="21.5703125" style="171" customWidth="1"/>
    <col min="7" max="7" width="15.5703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246"/>
      <c r="C8" s="246"/>
      <c r="D8" s="172"/>
      <c r="E8" s="246"/>
      <c r="F8" s="246"/>
      <c r="G8" s="246"/>
    </row>
    <row r="9" spans="2:7" x14ac:dyDescent="0.25">
      <c r="B9" s="219"/>
      <c r="C9" s="219"/>
      <c r="D9" s="248"/>
      <c r="E9" s="219"/>
      <c r="F9" s="219"/>
      <c r="G9" s="219"/>
    </row>
    <row r="10" spans="2:7" x14ac:dyDescent="0.25">
      <c r="B10" s="247" t="s">
        <v>0</v>
      </c>
      <c r="C10" s="270" t="s">
        <v>118</v>
      </c>
      <c r="D10" s="248"/>
      <c r="E10" s="308" t="s">
        <v>120</v>
      </c>
      <c r="F10" s="308"/>
      <c r="G10" s="273">
        <v>7000</v>
      </c>
    </row>
    <row r="11" spans="2:7" ht="15" customHeight="1" x14ac:dyDescent="0.25">
      <c r="B11" s="269" t="s">
        <v>1</v>
      </c>
      <c r="C11" s="271" t="s">
        <v>119</v>
      </c>
      <c r="D11" s="248"/>
      <c r="E11" s="309" t="s">
        <v>2</v>
      </c>
      <c r="F11" s="310"/>
      <c r="G11" s="274" t="s">
        <v>121</v>
      </c>
    </row>
    <row r="12" spans="2:7" x14ac:dyDescent="0.25">
      <c r="B12" s="269" t="s">
        <v>3</v>
      </c>
      <c r="C12" s="270" t="s">
        <v>71</v>
      </c>
      <c r="D12" s="248"/>
      <c r="E12" s="309" t="s">
        <v>95</v>
      </c>
      <c r="F12" s="310"/>
      <c r="G12" s="273">
        <v>283</v>
      </c>
    </row>
    <row r="13" spans="2:7" x14ac:dyDescent="0.25">
      <c r="B13" s="269" t="s">
        <v>5</v>
      </c>
      <c r="C13" s="270" t="s">
        <v>72</v>
      </c>
      <c r="D13" s="248"/>
      <c r="E13" s="174" t="s">
        <v>6</v>
      </c>
      <c r="F13" s="175"/>
      <c r="G13" s="275">
        <f>G10*G12</f>
        <v>1981000</v>
      </c>
    </row>
    <row r="14" spans="2:7" x14ac:dyDescent="0.25">
      <c r="B14" s="269" t="s">
        <v>7</v>
      </c>
      <c r="C14" s="270" t="s">
        <v>73</v>
      </c>
      <c r="D14" s="248"/>
      <c r="E14" s="309" t="s">
        <v>8</v>
      </c>
      <c r="F14" s="310"/>
      <c r="G14" s="276" t="s">
        <v>122</v>
      </c>
    </row>
    <row r="15" spans="2:7" x14ac:dyDescent="0.25">
      <c r="B15" s="269" t="s">
        <v>9</v>
      </c>
      <c r="C15" s="270" t="s">
        <v>94</v>
      </c>
      <c r="D15" s="248"/>
      <c r="E15" s="309" t="s">
        <v>10</v>
      </c>
      <c r="F15" s="310"/>
      <c r="G15" s="274" t="s">
        <v>121</v>
      </c>
    </row>
    <row r="16" spans="2:7" x14ac:dyDescent="0.25">
      <c r="B16" s="269" t="s">
        <v>11</v>
      </c>
      <c r="C16" s="272">
        <v>44896</v>
      </c>
      <c r="D16" s="248"/>
      <c r="E16" s="311" t="s">
        <v>12</v>
      </c>
      <c r="F16" s="312"/>
      <c r="G16" s="276" t="s">
        <v>123</v>
      </c>
    </row>
    <row r="17" spans="2:7" x14ac:dyDescent="0.25">
      <c r="B17" s="249"/>
      <c r="C17" s="250"/>
      <c r="D17" s="173"/>
      <c r="E17" s="251"/>
      <c r="F17" s="251"/>
      <c r="G17" s="252"/>
    </row>
    <row r="18" spans="2:7" x14ac:dyDescent="0.25">
      <c r="B18" s="304" t="s">
        <v>13</v>
      </c>
      <c r="C18" s="305"/>
      <c r="D18" s="305"/>
      <c r="E18" s="305"/>
      <c r="F18" s="305"/>
      <c r="G18" s="305"/>
    </row>
    <row r="19" spans="2:7" x14ac:dyDescent="0.25">
      <c r="B19" s="176"/>
      <c r="C19" s="177"/>
      <c r="D19" s="177"/>
      <c r="E19" s="177"/>
      <c r="F19" s="178"/>
      <c r="G19" s="178"/>
    </row>
    <row r="20" spans="2:7" x14ac:dyDescent="0.25">
      <c r="B20" s="253" t="s">
        <v>14</v>
      </c>
      <c r="C20" s="254"/>
      <c r="D20" s="255"/>
      <c r="E20" s="255"/>
      <c r="F20" s="255"/>
      <c r="G20" s="255"/>
    </row>
    <row r="21" spans="2:7" x14ac:dyDescent="0.25">
      <c r="B21" s="259" t="s">
        <v>15</v>
      </c>
      <c r="C21" s="259" t="s">
        <v>16</v>
      </c>
      <c r="D21" s="259" t="s">
        <v>17</v>
      </c>
      <c r="E21" s="259" t="s">
        <v>18</v>
      </c>
      <c r="F21" s="259" t="s">
        <v>19</v>
      </c>
      <c r="G21" s="259" t="s">
        <v>20</v>
      </c>
    </row>
    <row r="22" spans="2:7" x14ac:dyDescent="0.25">
      <c r="B22" s="277" t="s">
        <v>124</v>
      </c>
      <c r="C22" s="179" t="s">
        <v>21</v>
      </c>
      <c r="D22" s="179">
        <v>2</v>
      </c>
      <c r="E22" s="179" t="s">
        <v>63</v>
      </c>
      <c r="F22" s="275">
        <v>35000</v>
      </c>
      <c r="G22" s="278">
        <f>F22*D22</f>
        <v>70000</v>
      </c>
    </row>
    <row r="23" spans="2:7" x14ac:dyDescent="0.25">
      <c r="B23" s="279" t="s">
        <v>97</v>
      </c>
      <c r="C23" s="179" t="s">
        <v>21</v>
      </c>
      <c r="D23" s="179">
        <v>6</v>
      </c>
      <c r="E23" s="179" t="s">
        <v>92</v>
      </c>
      <c r="F23" s="275">
        <v>35000</v>
      </c>
      <c r="G23" s="278">
        <f t="shared" ref="G23:G29" si="0">F23*D23</f>
        <v>210000</v>
      </c>
    </row>
    <row r="24" spans="2:7" x14ac:dyDescent="0.25">
      <c r="B24" s="279" t="s">
        <v>125</v>
      </c>
      <c r="C24" s="179" t="s">
        <v>21</v>
      </c>
      <c r="D24" s="179">
        <v>1.5</v>
      </c>
      <c r="E24" s="179" t="s">
        <v>63</v>
      </c>
      <c r="F24" s="275">
        <v>35000</v>
      </c>
      <c r="G24" s="278">
        <f t="shared" si="0"/>
        <v>52500</v>
      </c>
    </row>
    <row r="25" spans="2:7" x14ac:dyDescent="0.25">
      <c r="B25" s="279" t="s">
        <v>126</v>
      </c>
      <c r="C25" s="179" t="s">
        <v>21</v>
      </c>
      <c r="D25" s="179">
        <v>1.5</v>
      </c>
      <c r="E25" s="179" t="s">
        <v>74</v>
      </c>
      <c r="F25" s="275">
        <v>35000</v>
      </c>
      <c r="G25" s="278">
        <f t="shared" si="0"/>
        <v>52500</v>
      </c>
    </row>
    <row r="26" spans="2:7" x14ac:dyDescent="0.25">
      <c r="B26" s="279" t="s">
        <v>127</v>
      </c>
      <c r="C26" s="179" t="s">
        <v>21</v>
      </c>
      <c r="D26" s="179">
        <v>3</v>
      </c>
      <c r="E26" s="179" t="s">
        <v>128</v>
      </c>
      <c r="F26" s="275">
        <v>35000</v>
      </c>
      <c r="G26" s="278">
        <f>F26*D26</f>
        <v>105000</v>
      </c>
    </row>
    <row r="27" spans="2:7" x14ac:dyDescent="0.25">
      <c r="B27" s="279" t="s">
        <v>129</v>
      </c>
      <c r="C27" s="179" t="s">
        <v>21</v>
      </c>
      <c r="D27" s="179">
        <v>4</v>
      </c>
      <c r="E27" s="179" t="s">
        <v>68</v>
      </c>
      <c r="F27" s="275">
        <v>35000</v>
      </c>
      <c r="G27" s="278">
        <f t="shared" si="0"/>
        <v>140000</v>
      </c>
    </row>
    <row r="28" spans="2:7" x14ac:dyDescent="0.25">
      <c r="B28" s="279" t="s">
        <v>130</v>
      </c>
      <c r="C28" s="179" t="s">
        <v>21</v>
      </c>
      <c r="D28" s="179">
        <v>1</v>
      </c>
      <c r="E28" s="179" t="s">
        <v>87</v>
      </c>
      <c r="F28" s="275">
        <v>35000</v>
      </c>
      <c r="G28" s="278">
        <f t="shared" si="0"/>
        <v>35000</v>
      </c>
    </row>
    <row r="29" spans="2:7" x14ac:dyDescent="0.25">
      <c r="B29" s="277" t="s">
        <v>131</v>
      </c>
      <c r="C29" s="179" t="s">
        <v>21</v>
      </c>
      <c r="D29" s="179">
        <v>4</v>
      </c>
      <c r="E29" s="179" t="s">
        <v>132</v>
      </c>
      <c r="F29" s="275">
        <v>35000</v>
      </c>
      <c r="G29" s="278">
        <f t="shared" si="0"/>
        <v>140000</v>
      </c>
    </row>
    <row r="30" spans="2:7" x14ac:dyDescent="0.25">
      <c r="B30" s="279" t="s">
        <v>62</v>
      </c>
      <c r="C30" s="179" t="s">
        <v>21</v>
      </c>
      <c r="D30" s="179">
        <v>6</v>
      </c>
      <c r="E30" s="179" t="s">
        <v>99</v>
      </c>
      <c r="F30" s="275">
        <v>35000</v>
      </c>
      <c r="G30" s="278">
        <f>F30*D30</f>
        <v>210000</v>
      </c>
    </row>
    <row r="31" spans="2:7" x14ac:dyDescent="0.25">
      <c r="B31" s="260" t="s">
        <v>22</v>
      </c>
      <c r="C31" s="261"/>
      <c r="D31" s="261"/>
      <c r="E31" s="261"/>
      <c r="F31" s="262"/>
      <c r="G31" s="263">
        <f>SUM(G22:G30)</f>
        <v>1015000</v>
      </c>
    </row>
    <row r="32" spans="2:7" x14ac:dyDescent="0.25">
      <c r="B32" s="256"/>
      <c r="C32" s="257"/>
      <c r="D32" s="257"/>
      <c r="E32" s="257"/>
      <c r="F32" s="258"/>
      <c r="G32" s="258"/>
    </row>
    <row r="33" spans="2:9" x14ac:dyDescent="0.25">
      <c r="B33" s="180" t="s">
        <v>23</v>
      </c>
      <c r="C33" s="181"/>
      <c r="D33" s="182"/>
      <c r="E33" s="182"/>
      <c r="F33" s="183"/>
      <c r="G33" s="183"/>
    </row>
    <row r="34" spans="2:9" x14ac:dyDescent="0.25">
      <c r="B34" s="184" t="s">
        <v>15</v>
      </c>
      <c r="C34" s="185" t="s">
        <v>16</v>
      </c>
      <c r="D34" s="185" t="s">
        <v>17</v>
      </c>
      <c r="E34" s="184" t="s">
        <v>18</v>
      </c>
      <c r="F34" s="185" t="s">
        <v>19</v>
      </c>
      <c r="G34" s="184" t="s">
        <v>20</v>
      </c>
    </row>
    <row r="35" spans="2:9" x14ac:dyDescent="0.25">
      <c r="B35" s="280"/>
      <c r="C35" s="186"/>
      <c r="D35" s="186">
        <v>0</v>
      </c>
      <c r="E35" s="186"/>
      <c r="F35" s="281"/>
      <c r="G35" s="282">
        <f t="shared" ref="G35" si="1">F35*D35</f>
        <v>0</v>
      </c>
    </row>
    <row r="36" spans="2:9" x14ac:dyDescent="0.25">
      <c r="B36" s="187" t="s">
        <v>24</v>
      </c>
      <c r="C36" s="188"/>
      <c r="D36" s="188"/>
      <c r="E36" s="188"/>
      <c r="F36" s="189"/>
      <c r="G36" s="264">
        <f>SUM(G35:G35)</f>
        <v>0</v>
      </c>
    </row>
    <row r="37" spans="2:9" x14ac:dyDescent="0.25">
      <c r="B37" s="190"/>
      <c r="C37" s="191"/>
      <c r="D37" s="191"/>
      <c r="E37" s="191"/>
      <c r="F37" s="192"/>
      <c r="G37" s="192"/>
    </row>
    <row r="38" spans="2:9" x14ac:dyDescent="0.25">
      <c r="B38" s="180" t="s">
        <v>25</v>
      </c>
      <c r="C38" s="181"/>
      <c r="D38" s="182"/>
      <c r="E38" s="182"/>
      <c r="F38" s="183"/>
      <c r="G38" s="183"/>
    </row>
    <row r="39" spans="2:9" x14ac:dyDescent="0.25">
      <c r="B39" s="184" t="s">
        <v>15</v>
      </c>
      <c r="C39" s="184" t="s">
        <v>16</v>
      </c>
      <c r="D39" s="184" t="s">
        <v>17</v>
      </c>
      <c r="E39" s="184" t="s">
        <v>18</v>
      </c>
      <c r="F39" s="185" t="s">
        <v>19</v>
      </c>
      <c r="G39" s="184" t="s">
        <v>20</v>
      </c>
    </row>
    <row r="40" spans="2:9" x14ac:dyDescent="0.25">
      <c r="B40" s="283"/>
      <c r="C40" s="284"/>
      <c r="D40" s="284">
        <v>0</v>
      </c>
      <c r="E40" s="284"/>
      <c r="F40" s="285"/>
      <c r="G40" s="285">
        <f>D40*F40</f>
        <v>0</v>
      </c>
    </row>
    <row r="41" spans="2:9" x14ac:dyDescent="0.25">
      <c r="B41" s="187" t="s">
        <v>27</v>
      </c>
      <c r="C41" s="188"/>
      <c r="D41" s="188"/>
      <c r="E41" s="188"/>
      <c r="F41" s="189"/>
      <c r="G41" s="265">
        <f>SUM(G40:G40)</f>
        <v>0</v>
      </c>
    </row>
    <row r="42" spans="2:9" x14ac:dyDescent="0.25">
      <c r="B42" s="190"/>
      <c r="C42" s="191"/>
      <c r="D42" s="191"/>
      <c r="E42" s="191"/>
      <c r="F42" s="192"/>
      <c r="G42" s="192"/>
    </row>
    <row r="43" spans="2:9" x14ac:dyDescent="0.25">
      <c r="B43" s="180" t="s">
        <v>28</v>
      </c>
      <c r="C43" s="181"/>
      <c r="D43" s="182"/>
      <c r="E43" s="182"/>
      <c r="F43" s="183"/>
      <c r="G43" s="183"/>
    </row>
    <row r="44" spans="2:9" ht="25.5" x14ac:dyDescent="0.25">
      <c r="B44" s="185" t="s">
        <v>29</v>
      </c>
      <c r="C44" s="185" t="s">
        <v>30</v>
      </c>
      <c r="D44" s="185" t="s">
        <v>31</v>
      </c>
      <c r="E44" s="185" t="s">
        <v>18</v>
      </c>
      <c r="F44" s="185" t="s">
        <v>19</v>
      </c>
      <c r="G44" s="185" t="s">
        <v>20</v>
      </c>
    </row>
    <row r="45" spans="2:9" x14ac:dyDescent="0.25">
      <c r="B45" s="286" t="s">
        <v>32</v>
      </c>
      <c r="C45" s="193"/>
      <c r="D45" s="193"/>
      <c r="E45" s="193"/>
      <c r="F45" s="287" t="s">
        <v>85</v>
      </c>
      <c r="G45" s="278"/>
    </row>
    <row r="46" spans="2:9" x14ac:dyDescent="0.25">
      <c r="B46" s="288" t="s">
        <v>133</v>
      </c>
      <c r="C46" s="193" t="s">
        <v>134</v>
      </c>
      <c r="D46" s="193">
        <v>3</v>
      </c>
      <c r="E46" s="193" t="s">
        <v>135</v>
      </c>
      <c r="F46" s="287">
        <v>21922</v>
      </c>
      <c r="G46" s="278">
        <f>F46*D46</f>
        <v>65766</v>
      </c>
      <c r="I46" s="194"/>
    </row>
    <row r="47" spans="2:9" x14ac:dyDescent="0.25">
      <c r="B47" s="288" t="s">
        <v>136</v>
      </c>
      <c r="C47" s="193" t="s">
        <v>33</v>
      </c>
      <c r="D47" s="193">
        <v>100</v>
      </c>
      <c r="E47" s="193" t="s">
        <v>137</v>
      </c>
      <c r="F47" s="287">
        <v>2260</v>
      </c>
      <c r="G47" s="278">
        <f>F47*D47</f>
        <v>226000</v>
      </c>
      <c r="I47" s="194"/>
    </row>
    <row r="48" spans="2:9" x14ac:dyDescent="0.25">
      <c r="B48" s="288" t="s">
        <v>138</v>
      </c>
      <c r="C48" s="193" t="s">
        <v>33</v>
      </c>
      <c r="D48" s="193">
        <v>50</v>
      </c>
      <c r="E48" s="193" t="s">
        <v>137</v>
      </c>
      <c r="F48" s="287">
        <v>328</v>
      </c>
      <c r="G48" s="278">
        <f>F48*D48</f>
        <v>16400</v>
      </c>
      <c r="I48" s="194"/>
    </row>
    <row r="49" spans="2:9" x14ac:dyDescent="0.25">
      <c r="B49" s="288" t="s">
        <v>139</v>
      </c>
      <c r="C49" s="193" t="s">
        <v>140</v>
      </c>
      <c r="D49" s="193">
        <v>2</v>
      </c>
      <c r="E49" s="193" t="s">
        <v>141</v>
      </c>
      <c r="F49" s="287">
        <v>31640</v>
      </c>
      <c r="G49" s="278">
        <f>F49*D49</f>
        <v>63280</v>
      </c>
      <c r="I49" s="194"/>
    </row>
    <row r="50" spans="2:9" x14ac:dyDescent="0.25">
      <c r="B50" s="288" t="s">
        <v>142</v>
      </c>
      <c r="C50" s="193" t="s">
        <v>140</v>
      </c>
      <c r="D50" s="193">
        <v>2</v>
      </c>
      <c r="E50" s="193" t="s">
        <v>143</v>
      </c>
      <c r="F50" s="287">
        <v>36612</v>
      </c>
      <c r="G50" s="278">
        <f>F50*D50</f>
        <v>73224</v>
      </c>
      <c r="I50" s="194"/>
    </row>
    <row r="51" spans="2:9" x14ac:dyDescent="0.25">
      <c r="B51" s="289" t="s">
        <v>81</v>
      </c>
      <c r="C51" s="195"/>
      <c r="D51" s="271"/>
      <c r="E51" s="195"/>
      <c r="F51" s="290"/>
      <c r="G51" s="291"/>
      <c r="I51" s="194"/>
    </row>
    <row r="52" spans="2:9" x14ac:dyDescent="0.25">
      <c r="B52" s="288" t="s">
        <v>90</v>
      </c>
      <c r="C52" s="193" t="s">
        <v>140</v>
      </c>
      <c r="D52" s="193">
        <v>4</v>
      </c>
      <c r="E52" s="193" t="s">
        <v>135</v>
      </c>
      <c r="F52" s="287">
        <v>12430</v>
      </c>
      <c r="G52" s="278">
        <f>F52*D52</f>
        <v>49720</v>
      </c>
      <c r="I52" s="194"/>
    </row>
    <row r="53" spans="2:9" x14ac:dyDescent="0.25">
      <c r="B53" s="286" t="s">
        <v>96</v>
      </c>
      <c r="C53" s="193"/>
      <c r="D53" s="193"/>
      <c r="E53" s="193"/>
      <c r="F53" s="287"/>
      <c r="G53" s="278"/>
      <c r="I53" s="194"/>
    </row>
    <row r="54" spans="2:9" x14ac:dyDescent="0.25">
      <c r="B54" s="288" t="s">
        <v>91</v>
      </c>
      <c r="C54" s="193" t="s">
        <v>140</v>
      </c>
      <c r="D54" s="193">
        <v>1</v>
      </c>
      <c r="E54" s="193" t="s">
        <v>135</v>
      </c>
      <c r="F54" s="287">
        <v>24408</v>
      </c>
      <c r="G54" s="278">
        <f>F54*D54</f>
        <v>24408</v>
      </c>
      <c r="I54" s="194"/>
    </row>
    <row r="55" spans="2:9" x14ac:dyDescent="0.25">
      <c r="B55" s="286" t="s">
        <v>35</v>
      </c>
      <c r="C55" s="193" t="s">
        <v>140</v>
      </c>
      <c r="D55" s="193">
        <v>0.5</v>
      </c>
      <c r="E55" s="193" t="s">
        <v>144</v>
      </c>
      <c r="F55" s="287">
        <v>48816</v>
      </c>
      <c r="G55" s="278">
        <f t="shared" ref="G55:G58" si="2">F55*D55</f>
        <v>24408</v>
      </c>
      <c r="I55" s="194"/>
    </row>
    <row r="56" spans="2:9" x14ac:dyDescent="0.25">
      <c r="B56" s="288" t="s">
        <v>145</v>
      </c>
      <c r="C56" s="193" t="s">
        <v>100</v>
      </c>
      <c r="D56" s="193">
        <v>0.48</v>
      </c>
      <c r="E56" s="193" t="s">
        <v>146</v>
      </c>
      <c r="F56" s="287">
        <v>61020</v>
      </c>
      <c r="G56" s="278">
        <f t="shared" si="2"/>
        <v>29289.599999999999</v>
      </c>
      <c r="I56" s="194"/>
    </row>
    <row r="57" spans="2:9" x14ac:dyDescent="0.25">
      <c r="B57" s="288" t="s">
        <v>147</v>
      </c>
      <c r="C57" s="193" t="s">
        <v>100</v>
      </c>
      <c r="D57" s="193">
        <v>0.35</v>
      </c>
      <c r="E57" s="193" t="s">
        <v>148</v>
      </c>
      <c r="F57" s="287">
        <v>45765</v>
      </c>
      <c r="G57" s="278">
        <f t="shared" si="2"/>
        <v>16017.749999999998</v>
      </c>
      <c r="I57" s="194"/>
    </row>
    <row r="58" spans="2:9" x14ac:dyDescent="0.25">
      <c r="B58" s="288" t="s">
        <v>149</v>
      </c>
      <c r="C58" s="193" t="s">
        <v>150</v>
      </c>
      <c r="D58" s="193">
        <v>1</v>
      </c>
      <c r="E58" s="193" t="s">
        <v>151</v>
      </c>
      <c r="F58" s="287">
        <v>904</v>
      </c>
      <c r="G58" s="278">
        <f t="shared" si="2"/>
        <v>904</v>
      </c>
      <c r="I58" s="194"/>
    </row>
    <row r="59" spans="2:9" x14ac:dyDescent="0.25">
      <c r="B59" s="187" t="s">
        <v>34</v>
      </c>
      <c r="C59" s="188"/>
      <c r="D59" s="188"/>
      <c r="E59" s="188"/>
      <c r="F59" s="189"/>
      <c r="G59" s="265">
        <f>SUM(G45:G58)</f>
        <v>589417.35</v>
      </c>
    </row>
    <row r="60" spans="2:9" x14ac:dyDescent="0.25">
      <c r="B60" s="190"/>
      <c r="C60" s="191"/>
      <c r="D60" s="191"/>
      <c r="E60" s="196"/>
      <c r="F60" s="192"/>
      <c r="G60" s="192"/>
    </row>
    <row r="61" spans="2:9" x14ac:dyDescent="0.25">
      <c r="B61" s="180" t="s">
        <v>35</v>
      </c>
      <c r="C61" s="181"/>
      <c r="D61" s="182"/>
      <c r="E61" s="182"/>
      <c r="F61" s="183"/>
      <c r="G61" s="183"/>
    </row>
    <row r="62" spans="2:9" ht="25.5" x14ac:dyDescent="0.25">
      <c r="B62" s="184" t="s">
        <v>36</v>
      </c>
      <c r="C62" s="185" t="s">
        <v>30</v>
      </c>
      <c r="D62" s="185" t="s">
        <v>31</v>
      </c>
      <c r="E62" s="184" t="s">
        <v>18</v>
      </c>
      <c r="F62" s="185" t="s">
        <v>19</v>
      </c>
      <c r="G62" s="184" t="s">
        <v>20</v>
      </c>
    </row>
    <row r="63" spans="2:9" x14ac:dyDescent="0.25">
      <c r="B63" s="292"/>
      <c r="C63" s="186"/>
      <c r="D63" s="186">
        <v>0</v>
      </c>
      <c r="E63" s="186"/>
      <c r="F63" s="281"/>
      <c r="G63" s="293">
        <f>+F63*D63</f>
        <v>0</v>
      </c>
    </row>
    <row r="64" spans="2:9" x14ac:dyDescent="0.25">
      <c r="B64" s="187" t="s">
        <v>37</v>
      </c>
      <c r="C64" s="188"/>
      <c r="D64" s="188"/>
      <c r="E64" s="188"/>
      <c r="F64" s="189"/>
      <c r="G64" s="265">
        <f>SUM(G63:G63)</f>
        <v>0</v>
      </c>
    </row>
    <row r="65" spans="2:7" x14ac:dyDescent="0.25">
      <c r="B65" s="197"/>
      <c r="C65" s="197"/>
      <c r="D65" s="197"/>
      <c r="E65" s="197"/>
      <c r="F65" s="198"/>
      <c r="G65" s="198"/>
    </row>
    <row r="66" spans="2:7" x14ac:dyDescent="0.25">
      <c r="B66" s="199" t="s">
        <v>38</v>
      </c>
      <c r="C66" s="200"/>
      <c r="D66" s="200"/>
      <c r="E66" s="200"/>
      <c r="F66" s="200"/>
      <c r="G66" s="201">
        <f>G31+G36+G41+G59+G64</f>
        <v>1604417.35</v>
      </c>
    </row>
    <row r="67" spans="2:7" x14ac:dyDescent="0.25">
      <c r="B67" s="202" t="s">
        <v>39</v>
      </c>
      <c r="C67" s="203"/>
      <c r="D67" s="203"/>
      <c r="E67" s="203"/>
      <c r="F67" s="203"/>
      <c r="G67" s="204">
        <f>G66*0.05</f>
        <v>80220.867500000008</v>
      </c>
    </row>
    <row r="68" spans="2:7" x14ac:dyDescent="0.25">
      <c r="B68" s="205" t="s">
        <v>40</v>
      </c>
      <c r="C68" s="206"/>
      <c r="D68" s="206"/>
      <c r="E68" s="206"/>
      <c r="F68" s="206"/>
      <c r="G68" s="207">
        <f>G67+G66</f>
        <v>1684638.2175</v>
      </c>
    </row>
    <row r="69" spans="2:7" x14ac:dyDescent="0.25">
      <c r="B69" s="202" t="s">
        <v>41</v>
      </c>
      <c r="C69" s="203"/>
      <c r="D69" s="203"/>
      <c r="E69" s="203"/>
      <c r="F69" s="203"/>
      <c r="G69" s="204">
        <f>G13</f>
        <v>1981000</v>
      </c>
    </row>
    <row r="70" spans="2:7" x14ac:dyDescent="0.25">
      <c r="B70" s="208" t="s">
        <v>42</v>
      </c>
      <c r="C70" s="209"/>
      <c r="D70" s="209"/>
      <c r="E70" s="209"/>
      <c r="F70" s="209"/>
      <c r="G70" s="210">
        <f>G69-G68</f>
        <v>296361.78249999997</v>
      </c>
    </row>
    <row r="71" spans="2:7" x14ac:dyDescent="0.25">
      <c r="B71" s="211" t="s">
        <v>153</v>
      </c>
      <c r="C71" s="212"/>
      <c r="D71" s="212"/>
      <c r="E71" s="212"/>
      <c r="F71" s="212"/>
      <c r="G71" s="213"/>
    </row>
    <row r="72" spans="2:7" ht="13.5" thickBot="1" x14ac:dyDescent="0.3">
      <c r="B72" s="214"/>
      <c r="C72" s="212"/>
      <c r="D72" s="212"/>
      <c r="E72" s="212"/>
      <c r="F72" s="212"/>
      <c r="G72" s="213"/>
    </row>
    <row r="73" spans="2:7" x14ac:dyDescent="0.25">
      <c r="B73" s="215" t="s">
        <v>154</v>
      </c>
      <c r="C73" s="216"/>
      <c r="D73" s="216"/>
      <c r="E73" s="216"/>
      <c r="F73" s="217"/>
      <c r="G73" s="213"/>
    </row>
    <row r="74" spans="2:7" x14ac:dyDescent="0.25">
      <c r="B74" s="218" t="s">
        <v>45</v>
      </c>
      <c r="C74" s="219"/>
      <c r="D74" s="219"/>
      <c r="E74" s="219"/>
      <c r="F74" s="220"/>
      <c r="G74" s="213"/>
    </row>
    <row r="75" spans="2:7" x14ac:dyDescent="0.25">
      <c r="B75" s="218" t="s">
        <v>46</v>
      </c>
      <c r="C75" s="219"/>
      <c r="D75" s="219"/>
      <c r="E75" s="219"/>
      <c r="F75" s="220"/>
      <c r="G75" s="213"/>
    </row>
    <row r="76" spans="2:7" x14ac:dyDescent="0.25">
      <c r="B76" s="218" t="s">
        <v>47</v>
      </c>
      <c r="C76" s="219"/>
      <c r="D76" s="219"/>
      <c r="E76" s="219"/>
      <c r="F76" s="220"/>
      <c r="G76" s="213"/>
    </row>
    <row r="77" spans="2:7" x14ac:dyDescent="0.25">
      <c r="B77" s="218" t="s">
        <v>48</v>
      </c>
      <c r="C77" s="219"/>
      <c r="D77" s="219"/>
      <c r="E77" s="219"/>
      <c r="F77" s="220"/>
      <c r="G77" s="213"/>
    </row>
    <row r="78" spans="2:7" x14ac:dyDescent="0.25">
      <c r="B78" s="218" t="s">
        <v>49</v>
      </c>
      <c r="C78" s="219"/>
      <c r="D78" s="219"/>
      <c r="E78" s="219"/>
      <c r="F78" s="220"/>
      <c r="G78" s="213"/>
    </row>
    <row r="79" spans="2:7" ht="13.5" thickBot="1" x14ac:dyDescent="0.3">
      <c r="B79" s="221" t="s">
        <v>50</v>
      </c>
      <c r="C79" s="222"/>
      <c r="D79" s="222"/>
      <c r="E79" s="222"/>
      <c r="F79" s="223"/>
      <c r="G79" s="213"/>
    </row>
    <row r="80" spans="2:7" x14ac:dyDescent="0.25">
      <c r="B80" s="214"/>
      <c r="C80" s="219"/>
      <c r="D80" s="219"/>
      <c r="E80" s="219"/>
      <c r="F80" s="219"/>
      <c r="G80" s="213"/>
    </row>
    <row r="81" spans="2:7" ht="13.5" thickBot="1" x14ac:dyDescent="0.3">
      <c r="B81" s="306" t="s">
        <v>51</v>
      </c>
      <c r="C81" s="307"/>
      <c r="D81" s="224"/>
      <c r="E81" s="225"/>
      <c r="F81" s="225"/>
      <c r="G81" s="213"/>
    </row>
    <row r="82" spans="2:7" x14ac:dyDescent="0.25">
      <c r="B82" s="226" t="s">
        <v>36</v>
      </c>
      <c r="C82" s="227" t="s">
        <v>52</v>
      </c>
      <c r="D82" s="228" t="s">
        <v>53</v>
      </c>
      <c r="E82" s="225"/>
      <c r="F82" s="225"/>
      <c r="G82" s="213"/>
    </row>
    <row r="83" spans="2:7" x14ac:dyDescent="0.25">
      <c r="B83" s="229" t="s">
        <v>54</v>
      </c>
      <c r="C83" s="230">
        <f>G31</f>
        <v>1015000</v>
      </c>
      <c r="D83" s="231">
        <f>(C83/C89)</f>
        <v>0.60250324933638166</v>
      </c>
      <c r="E83" s="225"/>
      <c r="F83" s="225"/>
      <c r="G83" s="213"/>
    </row>
    <row r="84" spans="2:7" x14ac:dyDescent="0.25">
      <c r="B84" s="229" t="s">
        <v>55</v>
      </c>
      <c r="C84" s="266">
        <f>G36</f>
        <v>0</v>
      </c>
      <c r="D84" s="231">
        <f>C84/C89</f>
        <v>0</v>
      </c>
      <c r="E84" s="225"/>
      <c r="F84" s="225"/>
      <c r="G84" s="213"/>
    </row>
    <row r="85" spans="2:7" x14ac:dyDescent="0.25">
      <c r="B85" s="229" t="s">
        <v>56</v>
      </c>
      <c r="C85" s="230">
        <f>G41</f>
        <v>0</v>
      </c>
      <c r="D85" s="231">
        <f>(C85/C89)</f>
        <v>0</v>
      </c>
      <c r="E85" s="225"/>
      <c r="F85" s="225"/>
      <c r="G85" s="213"/>
    </row>
    <row r="86" spans="2:7" x14ac:dyDescent="0.25">
      <c r="B86" s="229" t="s">
        <v>29</v>
      </c>
      <c r="C86" s="230">
        <f>G59</f>
        <v>589417.35</v>
      </c>
      <c r="D86" s="231">
        <f>(C86/C89)</f>
        <v>0.34987770304457072</v>
      </c>
      <c r="E86" s="225"/>
      <c r="F86" s="225"/>
      <c r="G86" s="213"/>
    </row>
    <row r="87" spans="2:7" x14ac:dyDescent="0.25">
      <c r="B87" s="229" t="s">
        <v>57</v>
      </c>
      <c r="C87" s="232">
        <f>G64</f>
        <v>0</v>
      </c>
      <c r="D87" s="231">
        <f>(C87/C89)</f>
        <v>0</v>
      </c>
      <c r="E87" s="233"/>
      <c r="F87" s="233"/>
      <c r="G87" s="213"/>
    </row>
    <row r="88" spans="2:7" x14ac:dyDescent="0.25">
      <c r="B88" s="229" t="s">
        <v>58</v>
      </c>
      <c r="C88" s="232">
        <f>G67</f>
        <v>80220.867500000008</v>
      </c>
      <c r="D88" s="231">
        <f>(C88/C89)</f>
        <v>4.7619047619047623E-2</v>
      </c>
      <c r="E88" s="233"/>
      <c r="F88" s="233"/>
      <c r="G88" s="213"/>
    </row>
    <row r="89" spans="2:7" ht="13.5" thickBot="1" x14ac:dyDescent="0.3">
      <c r="B89" s="234" t="s">
        <v>59</v>
      </c>
      <c r="C89" s="235">
        <f>SUM(C83:C88)</f>
        <v>1684638.2175</v>
      </c>
      <c r="D89" s="236">
        <f>SUM(D83:D88)</f>
        <v>1</v>
      </c>
      <c r="E89" s="233"/>
      <c r="F89" s="233"/>
      <c r="G89" s="213"/>
    </row>
    <row r="90" spans="2:7" x14ac:dyDescent="0.25">
      <c r="B90" s="214"/>
      <c r="C90" s="212"/>
      <c r="D90" s="212"/>
      <c r="E90" s="212"/>
      <c r="F90" s="212"/>
      <c r="G90" s="213"/>
    </row>
    <row r="91" spans="2:7" x14ac:dyDescent="0.25">
      <c r="B91" s="170"/>
      <c r="C91" s="212"/>
      <c r="D91" s="212"/>
      <c r="E91" s="212"/>
      <c r="F91" s="212"/>
      <c r="G91" s="213"/>
    </row>
    <row r="92" spans="2:7" ht="13.5" thickBot="1" x14ac:dyDescent="0.3">
      <c r="B92" s="237"/>
      <c r="C92" s="238" t="s">
        <v>93</v>
      </c>
      <c r="D92" s="239"/>
      <c r="E92" s="240"/>
      <c r="F92" s="241"/>
      <c r="G92" s="213"/>
    </row>
    <row r="93" spans="2:7" x14ac:dyDescent="0.25">
      <c r="B93" s="242" t="s">
        <v>66</v>
      </c>
      <c r="C93" s="267">
        <v>6500</v>
      </c>
      <c r="D93" s="267">
        <v>7000</v>
      </c>
      <c r="E93" s="268">
        <v>7500</v>
      </c>
      <c r="F93" s="243"/>
      <c r="G93" s="244"/>
    </row>
    <row r="94" spans="2:7" ht="13.5" thickBot="1" x14ac:dyDescent="0.3">
      <c r="B94" s="234" t="s">
        <v>67</v>
      </c>
      <c r="C94" s="235">
        <f>(G68/C93)</f>
        <v>259.17511038461538</v>
      </c>
      <c r="D94" s="235">
        <f>(G68/D93)</f>
        <v>240.66260249999999</v>
      </c>
      <c r="E94" s="245">
        <f>(G68/E93)</f>
        <v>224.61842899999999</v>
      </c>
      <c r="F94" s="243"/>
      <c r="G94" s="244"/>
    </row>
    <row r="95" spans="2:7" x14ac:dyDescent="0.25">
      <c r="B95" s="211" t="s">
        <v>60</v>
      </c>
      <c r="C95" s="219"/>
      <c r="D95" s="219"/>
      <c r="E95" s="219"/>
      <c r="F95" s="219"/>
      <c r="G95" s="219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trigo</vt:lpstr>
      <vt:lpstr>Viña país</vt:lpstr>
      <vt:lpstr>'Viña país'!Área_de_impresión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2023-03-03T11:39:00Z</cp:lastPrinted>
  <dcterms:created xsi:type="dcterms:W3CDTF">2020-11-27T12:49:26Z</dcterms:created>
  <dcterms:modified xsi:type="dcterms:W3CDTF">2023-03-09T18:38:01Z</dcterms:modified>
</cp:coreProperties>
</file>