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VIÑA VINIF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G72" i="1"/>
  <c r="G70" i="1"/>
  <c r="G12" i="1"/>
  <c r="G32" i="1" l="1"/>
  <c r="G31" i="1"/>
  <c r="G30" i="1"/>
  <c r="G29" i="1"/>
  <c r="G28" i="1"/>
  <c r="G27" i="1"/>
  <c r="G26" i="1"/>
  <c r="G25" i="1"/>
  <c r="G24" i="1"/>
  <c r="G23" i="1"/>
  <c r="G22" i="1"/>
  <c r="G21" i="1"/>
  <c r="G44" i="1"/>
  <c r="G43" i="1"/>
  <c r="G42" i="1"/>
  <c r="G41" i="1"/>
  <c r="G40" i="1"/>
  <c r="G39" i="1"/>
  <c r="G38" i="1"/>
  <c r="G37" i="1"/>
  <c r="G36" i="1"/>
  <c r="G35" i="1"/>
  <c r="G34" i="1"/>
  <c r="G33" i="1"/>
  <c r="G64" i="1"/>
  <c r="G66" i="1"/>
  <c r="G67" i="1"/>
  <c r="G68" i="1"/>
  <c r="G69" i="1"/>
  <c r="G73" i="1"/>
  <c r="G75" i="1"/>
  <c r="G77" i="1"/>
  <c r="G78" i="1"/>
  <c r="G63" i="1"/>
  <c r="G47" i="1"/>
  <c r="G46" i="1"/>
  <c r="G45" i="1"/>
  <c r="G48" i="1" l="1"/>
  <c r="G79" i="1"/>
  <c r="G58" i="1" l="1"/>
  <c r="G83" i="1" l="1"/>
  <c r="G84" i="1" l="1"/>
  <c r="G89" i="1" l="1"/>
  <c r="C107" i="1"/>
  <c r="C106" i="1" l="1"/>
  <c r="C105" i="1"/>
  <c r="C103" i="1"/>
  <c r="G53" i="1" l="1"/>
  <c r="G86" i="1" s="1"/>
  <c r="G87" i="1" l="1"/>
  <c r="G88" i="1" l="1"/>
  <c r="G90" i="1" s="1"/>
  <c r="C108" i="1"/>
  <c r="C114" i="1" l="1"/>
  <c r="C109" i="1"/>
  <c r="D108" i="1" s="1"/>
  <c r="D114" i="1"/>
  <c r="E114" i="1"/>
  <c r="D106" i="1" l="1"/>
  <c r="D103" i="1"/>
  <c r="D105" i="1"/>
  <c r="D107" i="1"/>
  <c r="D109" i="1" l="1"/>
</calcChain>
</file>

<file path=xl/sharedStrings.xml><?xml version="1.0" encoding="utf-8"?>
<sst xmlns="http://schemas.openxmlformats.org/spreadsheetml/2006/main" count="220" uniqueCount="128">
  <si>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</si>
  <si>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</si>
  <si>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</si>
  <si>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</si>
  <si>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</si>
  <si>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</si>
  <si>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</si>
  <si>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</si>
  <si>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</si>
  <si>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</si>
  <si>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</si>
  <si>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</si>
  <si>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</si>
  <si>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</si>
  <si>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</si>
  <si>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</si>
  <si>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</si>
  <si>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</si>
  <si>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</si>
  <si>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</si>
  <si>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</si>
  <si>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</si>
  <si>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</si>
  <si>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</si>
  <si>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</si>
  <si>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</si>
  <si>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</si>
  <si>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</si>
  <si>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</si>
  <si>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</si>
  <si>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</si>
  <si>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</si>
  <si>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</si>
  <si>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</si>
  <si>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</si>
  <si>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</si>
  <si>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</si>
  <si>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</si>
  <si>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</si>
  <si>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</si>
  <si>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</si>
  <si>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</si>
  <si>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</si>
  <si>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</si>
  <si>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</si>
  <si>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</si>
  <si>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</si>
  <si>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</si>
  <si>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</si>
  <si>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</si>
  <si>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</si>
  <si>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</si>
  <si>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</si>
  <si>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</si>
  <si>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</si>
  <si>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</si>
  <si>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2.  Precio de Insumos corresponde a  precios  colocados en el predio</t>
  </si>
  <si>
    <t>Costo unitario ($/kg) (*)</t>
  </si>
  <si>
    <t>Todas</t>
  </si>
  <si>
    <t>RENDIMIENTO (kg/há)</t>
  </si>
  <si>
    <t>PRECIO ESPERADO ($/kg)</t>
  </si>
  <si>
    <t>COSTOS DIRECTOS DE PRODUCCIÓN POR HECTÁREA (INCLUYE IVA)</t>
  </si>
  <si>
    <t>FERTILIZANTES</t>
  </si>
  <si>
    <t>Octubre</t>
  </si>
  <si>
    <t>ESCENARIOS COSTO UNITARIO  ($/kg)</t>
  </si>
  <si>
    <t>Septiembre</t>
  </si>
  <si>
    <t>3. Precio esperado por ventas corresponde a precio colocado en el domicilio del comprador, (incluye Ingreso a Feria)</t>
  </si>
  <si>
    <t>San Fernando</t>
  </si>
  <si>
    <t>Junio</t>
  </si>
  <si>
    <t>Poda</t>
  </si>
  <si>
    <t>Amarra</t>
  </si>
  <si>
    <t>Noviembre</t>
  </si>
  <si>
    <t>Diciembre</t>
  </si>
  <si>
    <t>Enero</t>
  </si>
  <si>
    <t>Febrero</t>
  </si>
  <si>
    <t>Abril</t>
  </si>
  <si>
    <t>Kg</t>
  </si>
  <si>
    <t>Septiembre-Octubre</t>
  </si>
  <si>
    <t>FUNGICIDA</t>
  </si>
  <si>
    <t>Centurion Super</t>
  </si>
  <si>
    <t>Lt</t>
  </si>
  <si>
    <t>VIÑA VINIFERA</t>
  </si>
  <si>
    <t>Cabernet Sauvignon</t>
  </si>
  <si>
    <t>B. O'Higgins</t>
  </si>
  <si>
    <t>MAYO</t>
  </si>
  <si>
    <t>AGROINDUSTRIA</t>
  </si>
  <si>
    <t>ABRIL - MAYO</t>
  </si>
  <si>
    <t>HELADAS -  LLUVIAS</t>
  </si>
  <si>
    <t>Recoger Sarmiento</t>
  </si>
  <si>
    <t>Tirar Alambre</t>
  </si>
  <si>
    <t>Aplicación Herbicida</t>
  </si>
  <si>
    <t>Preparar enrrejado</t>
  </si>
  <si>
    <t>Aplicación Insec. Acaricida</t>
  </si>
  <si>
    <t>1er Desbrote</t>
  </si>
  <si>
    <t>1era Aplicación Azufre</t>
  </si>
  <si>
    <t>2da Aplicación Insec- Acar.</t>
  </si>
  <si>
    <t>2da Aplicación Azufre</t>
  </si>
  <si>
    <t>Aplicación Insecticida</t>
  </si>
  <si>
    <t>2do Desbrote</t>
  </si>
  <si>
    <t>Levantar Alambre</t>
  </si>
  <si>
    <t>Chapoda</t>
  </si>
  <si>
    <t>Control de Oidio y Botritis</t>
  </si>
  <si>
    <t>3ra y 4ta Aplic. Azufre</t>
  </si>
  <si>
    <t>5ta y 6ta Aplic. Azufre</t>
  </si>
  <si>
    <t>Riego</t>
  </si>
  <si>
    <t>8va y 9a Aplic. Azufre</t>
  </si>
  <si>
    <t>Aplicación Fertilizante</t>
  </si>
  <si>
    <t>Aplicación Insecticida (T)</t>
  </si>
  <si>
    <t>Vendimia</t>
  </si>
  <si>
    <t>Muriato Potasio</t>
  </si>
  <si>
    <t>Urea Granulada</t>
  </si>
  <si>
    <t>Podastick</t>
  </si>
  <si>
    <t>Vertice 43 SC</t>
  </si>
  <si>
    <t>Noviembre-Diciembre</t>
  </si>
  <si>
    <t>Azufre Ventilado</t>
  </si>
  <si>
    <t>Octubre-Enero</t>
  </si>
  <si>
    <t>Stroby Sc</t>
  </si>
  <si>
    <t>Cronos</t>
  </si>
  <si>
    <t>HERBICIDAS</t>
  </si>
  <si>
    <t>Agosto</t>
  </si>
  <si>
    <t>Panzer Gold (Glifosato)</t>
  </si>
  <si>
    <t>INSECTICIDAS</t>
  </si>
  <si>
    <t>Vertimec 018 EC</t>
  </si>
  <si>
    <t>Bull</t>
  </si>
  <si>
    <t>Zero 5C</t>
  </si>
  <si>
    <t>Karate Zeon</t>
  </si>
  <si>
    <t>Traslados internos</t>
  </si>
  <si>
    <t>Acarreo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</si>
</sst>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  <numFmt numFmtId="169" formatCode="_-* #,##0_-;\-* #,##0_-;_-* &quot;-&quot;??_-;_-@_-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43" fontId="27" fillId="0" borderId="0" applyFont="0" applyFill="0" applyBorder="0" applyAlignment="0" applyProtection="0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4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2" borderId="0" xfId="0" applyFont="1" applyFill="1"/>
    <xf numFmtId="164" fontId="9" fillId="2" borderId="42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49" fontId="5" fillId="10" borderId="41" xfId="0" applyNumberFormat="1" applyFont="1" applyFill="1" applyBorder="1" applyAlignment="1">
      <alignment vertical="center"/>
    </xf>
    <xf numFmtId="49" fontId="5" fillId="10" borderId="43" xfId="0" applyNumberFormat="1" applyFont="1" applyFill="1" applyBorder="1" applyAlignment="1">
      <alignment vertical="center"/>
    </xf>
    <xf numFmtId="0" fontId="28" fillId="0" borderId="55" xfId="0" applyFont="1" applyBorder="1" applyAlignment="1">
      <alignment horizontal="right"/>
    </xf>
    <xf numFmtId="3" fontId="28" fillId="0" borderId="55" xfId="0" applyNumberFormat="1" applyFont="1" applyBorder="1" applyAlignment="1">
      <alignment horizontal="right"/>
    </xf>
    <xf numFmtId="169" fontId="28" fillId="0" borderId="55" xfId="10" applyNumberFormat="1" applyFont="1" applyFill="1" applyBorder="1" applyAlignment="1">
      <alignment horizontal="right"/>
    </xf>
    <xf numFmtId="0" fontId="28" fillId="0" borderId="55" xfId="0" applyFont="1" applyBorder="1" applyAlignment="1">
      <alignment horizontal="right" wrapText="1"/>
    </xf>
    <xf numFmtId="14" fontId="28" fillId="0" borderId="55" xfId="0" applyNumberFormat="1" applyFont="1" applyBorder="1" applyAlignment="1">
      <alignment horizontal="right" wrapText="1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left"/>
    </xf>
    <xf numFmtId="49" fontId="5" fillId="2" borderId="53" xfId="0" applyNumberFormat="1" applyFont="1" applyFill="1" applyBorder="1" applyAlignment="1">
      <alignment horizontal="left"/>
    </xf>
  </cellXfs>
  <cellStyles count="11">
    <cellStyle name="Millares" xfId="10" builtinId="3"/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885999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42" zoomScaleNormal="142" workbookViewId="0">
      <selection activeCell="I81" sqref="I81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8" customFormat="1" ht="15">
      <c r="A9" s="74"/>
      <c r="B9" s="75" t="s">
        <v>0</v>
      </c>
      <c r="C9" s="119" t="s">
        <v>81</v>
      </c>
      <c r="D9" s="76"/>
      <c r="E9" s="127" t="s">
        <v>59</v>
      </c>
      <c r="F9" s="128"/>
      <c r="G9" s="119">
        <v>12000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</row>
    <row r="10" spans="1:255" s="78" customFormat="1" ht="25.5" customHeight="1">
      <c r="A10" s="74"/>
      <c r="B10" s="79" t="s">
        <v>1</v>
      </c>
      <c r="C10" s="120" t="s">
        <v>82</v>
      </c>
      <c r="D10" s="76"/>
      <c r="E10" s="125" t="s">
        <v>2</v>
      </c>
      <c r="F10" s="126"/>
      <c r="G10" s="120" t="s">
        <v>84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</row>
    <row r="11" spans="1:255" s="78" customFormat="1" ht="18" customHeight="1">
      <c r="A11" s="74"/>
      <c r="B11" s="79" t="s">
        <v>51</v>
      </c>
      <c r="C11" s="119" t="s">
        <v>55</v>
      </c>
      <c r="D11" s="76"/>
      <c r="E11" s="125" t="s">
        <v>60</v>
      </c>
      <c r="F11" s="126"/>
      <c r="G11" s="119">
        <v>240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</row>
    <row r="12" spans="1:255" s="78" customFormat="1" ht="11.25" customHeight="1">
      <c r="A12" s="74"/>
      <c r="B12" s="79" t="s">
        <v>52</v>
      </c>
      <c r="C12" s="119" t="s">
        <v>83</v>
      </c>
      <c r="D12" s="76"/>
      <c r="E12" s="133" t="s">
        <v>3</v>
      </c>
      <c r="F12" s="134"/>
      <c r="G12" s="119">
        <f>G9*G11</f>
        <v>2880000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</row>
    <row r="13" spans="1:255" s="78" customFormat="1" ht="15">
      <c r="A13" s="74"/>
      <c r="B13" s="79" t="s">
        <v>53</v>
      </c>
      <c r="C13" s="118" t="s">
        <v>67</v>
      </c>
      <c r="D13" s="76"/>
      <c r="E13" s="125" t="s">
        <v>4</v>
      </c>
      <c r="F13" s="126"/>
      <c r="G13" s="118" t="s">
        <v>85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</row>
    <row r="14" spans="1:255" s="78" customFormat="1" ht="15">
      <c r="A14" s="74"/>
      <c r="B14" s="79" t="s">
        <v>5</v>
      </c>
      <c r="C14" s="120" t="s">
        <v>58</v>
      </c>
      <c r="D14" s="76"/>
      <c r="E14" s="125" t="s">
        <v>6</v>
      </c>
      <c r="F14" s="126"/>
      <c r="G14" s="120" t="s">
        <v>86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</row>
    <row r="15" spans="1:255" s="78" customFormat="1" ht="25.5" customHeight="1">
      <c r="A15" s="74"/>
      <c r="B15" s="79" t="s">
        <v>7</v>
      </c>
      <c r="C15" s="122">
        <v>44949</v>
      </c>
      <c r="D15" s="76"/>
      <c r="E15" s="129" t="s">
        <v>8</v>
      </c>
      <c r="F15" s="130"/>
      <c r="G15" s="121" t="s">
        <v>87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</row>
    <row r="16" spans="1:255" ht="12" customHeight="1">
      <c r="A16" s="2"/>
      <c r="B16" s="80"/>
      <c r="C16" s="6"/>
      <c r="D16" s="7"/>
      <c r="E16" s="8"/>
      <c r="F16" s="8"/>
      <c r="G16" s="8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1" t="s">
        <v>61</v>
      </c>
      <c r="C17" s="132"/>
      <c r="D17" s="132"/>
      <c r="E17" s="132"/>
      <c r="F17" s="132"/>
      <c r="G17" s="13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3" t="s">
        <v>9</v>
      </c>
      <c r="C19" s="84"/>
      <c r="D19" s="85"/>
      <c r="E19" s="85"/>
      <c r="F19" s="86"/>
      <c r="G19" s="87"/>
    </row>
    <row r="20" spans="1:255" ht="24" customHeight="1">
      <c r="A20" s="5"/>
      <c r="B20" s="88" t="s">
        <v>10</v>
      </c>
      <c r="C20" s="89" t="s">
        <v>11</v>
      </c>
      <c r="D20" s="89" t="s">
        <v>12</v>
      </c>
      <c r="E20" s="88" t="s">
        <v>13</v>
      </c>
      <c r="F20" s="89" t="s">
        <v>14</v>
      </c>
      <c r="G20" s="88" t="s">
        <v>15</v>
      </c>
    </row>
    <row r="21" spans="1:255" s="111" customFormat="1" ht="12" customHeight="1">
      <c r="A21" s="105"/>
      <c r="B21" s="106" t="s">
        <v>69</v>
      </c>
      <c r="C21" s="107" t="s">
        <v>16</v>
      </c>
      <c r="D21" s="107">
        <v>15</v>
      </c>
      <c r="E21" s="107" t="s">
        <v>68</v>
      </c>
      <c r="F21" s="108">
        <v>25000</v>
      </c>
      <c r="G21" s="109">
        <f t="shared" ref="G21:G32" si="0">D21*F21</f>
        <v>375000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</row>
    <row r="22" spans="1:255" s="111" customFormat="1" ht="12" customHeight="1">
      <c r="A22" s="105"/>
      <c r="B22" s="106" t="s">
        <v>88</v>
      </c>
      <c r="C22" s="107" t="s">
        <v>16</v>
      </c>
      <c r="D22" s="107">
        <v>1</v>
      </c>
      <c r="E22" s="107" t="s">
        <v>68</v>
      </c>
      <c r="F22" s="108">
        <v>20000</v>
      </c>
      <c r="G22" s="109">
        <f t="shared" si="0"/>
        <v>20000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</row>
    <row r="23" spans="1:255" s="111" customFormat="1" ht="12" customHeight="1">
      <c r="A23" s="105"/>
      <c r="B23" s="106" t="s">
        <v>89</v>
      </c>
      <c r="C23" s="107" t="s">
        <v>16</v>
      </c>
      <c r="D23" s="107">
        <v>1</v>
      </c>
      <c r="E23" s="107" t="s">
        <v>68</v>
      </c>
      <c r="F23" s="108">
        <v>20000</v>
      </c>
      <c r="G23" s="109">
        <f t="shared" si="0"/>
        <v>20000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</row>
    <row r="24" spans="1:255" s="111" customFormat="1" ht="12" customHeight="1">
      <c r="A24" s="105"/>
      <c r="B24" s="106" t="s">
        <v>70</v>
      </c>
      <c r="C24" s="107" t="s">
        <v>16</v>
      </c>
      <c r="D24" s="107">
        <v>1</v>
      </c>
      <c r="E24" s="107" t="s">
        <v>68</v>
      </c>
      <c r="F24" s="108">
        <v>20000</v>
      </c>
      <c r="G24" s="109">
        <f t="shared" si="0"/>
        <v>20000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  <c r="IT24" s="110"/>
      <c r="IU24" s="110"/>
    </row>
    <row r="25" spans="1:255" s="111" customFormat="1" ht="12" customHeight="1">
      <c r="A25" s="105"/>
      <c r="B25" s="106" t="s">
        <v>90</v>
      </c>
      <c r="C25" s="107" t="s">
        <v>16</v>
      </c>
      <c r="D25" s="107">
        <v>0.5</v>
      </c>
      <c r="E25" s="107" t="s">
        <v>65</v>
      </c>
      <c r="F25" s="108">
        <v>20000</v>
      </c>
      <c r="G25" s="109">
        <f t="shared" si="0"/>
        <v>10000</v>
      </c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  <c r="IU25" s="110"/>
    </row>
    <row r="26" spans="1:255" s="111" customFormat="1" ht="12" customHeight="1">
      <c r="A26" s="105"/>
      <c r="B26" s="106" t="s">
        <v>91</v>
      </c>
      <c r="C26" s="107" t="s">
        <v>16</v>
      </c>
      <c r="D26" s="107">
        <v>0.5</v>
      </c>
      <c r="E26" s="107" t="s">
        <v>65</v>
      </c>
      <c r="F26" s="108">
        <v>20000</v>
      </c>
      <c r="G26" s="109">
        <f t="shared" si="0"/>
        <v>10000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</row>
    <row r="27" spans="1:255" s="111" customFormat="1" ht="12" customHeight="1">
      <c r="A27" s="105"/>
      <c r="B27" s="106" t="s">
        <v>92</v>
      </c>
      <c r="C27" s="107" t="s">
        <v>16</v>
      </c>
      <c r="D27" s="107">
        <v>0.5</v>
      </c>
      <c r="E27" s="107" t="s">
        <v>65</v>
      </c>
      <c r="F27" s="108">
        <v>20000</v>
      </c>
      <c r="G27" s="109">
        <f t="shared" si="0"/>
        <v>10000</v>
      </c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</row>
    <row r="28" spans="1:255" s="111" customFormat="1" ht="12" customHeight="1">
      <c r="A28" s="105"/>
      <c r="B28" s="106" t="s">
        <v>93</v>
      </c>
      <c r="C28" s="107" t="s">
        <v>16</v>
      </c>
      <c r="D28" s="107">
        <v>2</v>
      </c>
      <c r="E28" s="107" t="s">
        <v>63</v>
      </c>
      <c r="F28" s="108">
        <v>20000</v>
      </c>
      <c r="G28" s="109">
        <f t="shared" si="0"/>
        <v>40000</v>
      </c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  <c r="IT28" s="110"/>
      <c r="IU28" s="110"/>
    </row>
    <row r="29" spans="1:255" s="111" customFormat="1" ht="12" customHeight="1">
      <c r="A29" s="105"/>
      <c r="B29" s="106" t="s">
        <v>94</v>
      </c>
      <c r="C29" s="107" t="s">
        <v>16</v>
      </c>
      <c r="D29" s="107">
        <v>0.5</v>
      </c>
      <c r="E29" s="107" t="s">
        <v>63</v>
      </c>
      <c r="F29" s="108">
        <v>15000</v>
      </c>
      <c r="G29" s="109">
        <f t="shared" si="0"/>
        <v>7500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  <c r="IT29" s="110"/>
      <c r="IU29" s="110"/>
    </row>
    <row r="30" spans="1:255" s="111" customFormat="1" ht="12" customHeight="1">
      <c r="A30" s="105"/>
      <c r="B30" s="106" t="s">
        <v>95</v>
      </c>
      <c r="C30" s="107" t="s">
        <v>16</v>
      </c>
      <c r="D30" s="107">
        <v>2</v>
      </c>
      <c r="E30" s="107" t="s">
        <v>63</v>
      </c>
      <c r="F30" s="108">
        <v>15000</v>
      </c>
      <c r="G30" s="109">
        <f t="shared" si="0"/>
        <v>30000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  <c r="IT30" s="110"/>
      <c r="IU30" s="110"/>
    </row>
    <row r="31" spans="1:255" s="111" customFormat="1" ht="12" customHeight="1">
      <c r="A31" s="105"/>
      <c r="B31" s="106" t="s">
        <v>96</v>
      </c>
      <c r="C31" s="107" t="s">
        <v>16</v>
      </c>
      <c r="D31" s="107">
        <v>0.5</v>
      </c>
      <c r="E31" s="107" t="s">
        <v>63</v>
      </c>
      <c r="F31" s="108">
        <v>15000</v>
      </c>
      <c r="G31" s="109">
        <f t="shared" si="0"/>
        <v>7500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  <c r="IT31" s="110"/>
      <c r="IU31" s="110"/>
    </row>
    <row r="32" spans="1:255" s="111" customFormat="1" ht="12" customHeight="1">
      <c r="A32" s="105"/>
      <c r="B32" s="106" t="s">
        <v>97</v>
      </c>
      <c r="C32" s="107" t="s">
        <v>16</v>
      </c>
      <c r="D32" s="107">
        <v>0.5</v>
      </c>
      <c r="E32" s="107" t="s">
        <v>63</v>
      </c>
      <c r="F32" s="108">
        <v>20000</v>
      </c>
      <c r="G32" s="109">
        <f t="shared" si="0"/>
        <v>10000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</row>
    <row r="33" spans="1:255" s="111" customFormat="1" ht="12" customHeight="1">
      <c r="A33" s="105"/>
      <c r="B33" s="106" t="s">
        <v>98</v>
      </c>
      <c r="C33" s="107" t="s">
        <v>16</v>
      </c>
      <c r="D33" s="107">
        <v>2</v>
      </c>
      <c r="E33" s="107" t="s">
        <v>71</v>
      </c>
      <c r="F33" s="108">
        <v>20000</v>
      </c>
      <c r="G33" s="109">
        <f t="shared" ref="G33:G44" si="1">D33*F33</f>
        <v>40000</v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</row>
    <row r="34" spans="1:255" s="111" customFormat="1" ht="12" customHeight="1">
      <c r="A34" s="105"/>
      <c r="B34" s="106" t="s">
        <v>99</v>
      </c>
      <c r="C34" s="107" t="s">
        <v>16</v>
      </c>
      <c r="D34" s="107">
        <v>0.5</v>
      </c>
      <c r="E34" s="107" t="s">
        <v>71</v>
      </c>
      <c r="F34" s="108">
        <v>20000</v>
      </c>
      <c r="G34" s="109">
        <f t="shared" si="1"/>
        <v>10000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</row>
    <row r="35" spans="1:255" s="111" customFormat="1" ht="12" customHeight="1">
      <c r="A35" s="105"/>
      <c r="B35" s="106" t="s">
        <v>100</v>
      </c>
      <c r="C35" s="107" t="s">
        <v>16</v>
      </c>
      <c r="D35" s="107">
        <v>0.5</v>
      </c>
      <c r="E35" s="107" t="s">
        <v>71</v>
      </c>
      <c r="F35" s="108">
        <v>20000</v>
      </c>
      <c r="G35" s="109">
        <f t="shared" si="1"/>
        <v>10000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</row>
    <row r="36" spans="1:255" s="111" customFormat="1" ht="12" customHeight="1">
      <c r="A36" s="105"/>
      <c r="B36" s="106" t="s">
        <v>101</v>
      </c>
      <c r="C36" s="107" t="s">
        <v>16</v>
      </c>
      <c r="D36" s="107">
        <v>0.5</v>
      </c>
      <c r="E36" s="107" t="s">
        <v>71</v>
      </c>
      <c r="F36" s="108">
        <v>15000</v>
      </c>
      <c r="G36" s="109">
        <f t="shared" si="1"/>
        <v>7500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</row>
    <row r="37" spans="1:255" s="111" customFormat="1" ht="12" customHeight="1">
      <c r="A37" s="105"/>
      <c r="B37" s="106" t="s">
        <v>97</v>
      </c>
      <c r="C37" s="107" t="s">
        <v>16</v>
      </c>
      <c r="D37" s="107">
        <v>0.5</v>
      </c>
      <c r="E37" s="107" t="s">
        <v>71</v>
      </c>
      <c r="F37" s="108">
        <v>15000</v>
      </c>
      <c r="G37" s="109">
        <f t="shared" si="1"/>
        <v>7500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</row>
    <row r="38" spans="1:255" s="111" customFormat="1" ht="12" customHeight="1">
      <c r="A38" s="105"/>
      <c r="B38" s="106" t="s">
        <v>102</v>
      </c>
      <c r="C38" s="107" t="s">
        <v>16</v>
      </c>
      <c r="D38" s="107">
        <v>1</v>
      </c>
      <c r="E38" s="107" t="s">
        <v>71</v>
      </c>
      <c r="F38" s="108">
        <v>15000</v>
      </c>
      <c r="G38" s="109">
        <f t="shared" si="1"/>
        <v>15000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</row>
    <row r="39" spans="1:255" s="111" customFormat="1" ht="12" customHeight="1">
      <c r="A39" s="105"/>
      <c r="B39" s="106" t="s">
        <v>90</v>
      </c>
      <c r="C39" s="107" t="s">
        <v>16</v>
      </c>
      <c r="D39" s="107">
        <v>0.5</v>
      </c>
      <c r="E39" s="107" t="s">
        <v>72</v>
      </c>
      <c r="F39" s="108">
        <v>15000</v>
      </c>
      <c r="G39" s="109">
        <f t="shared" si="1"/>
        <v>7500</v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</row>
    <row r="40" spans="1:255" s="111" customFormat="1" ht="12" customHeight="1">
      <c r="A40" s="105"/>
      <c r="B40" s="106" t="s">
        <v>103</v>
      </c>
      <c r="C40" s="107" t="s">
        <v>16</v>
      </c>
      <c r="D40" s="107">
        <v>1.5</v>
      </c>
      <c r="E40" s="107" t="s">
        <v>72</v>
      </c>
      <c r="F40" s="108">
        <v>15000</v>
      </c>
      <c r="G40" s="109">
        <f t="shared" si="1"/>
        <v>22500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</row>
    <row r="41" spans="1:255" s="111" customFormat="1" ht="12" customHeight="1">
      <c r="A41" s="105"/>
      <c r="B41" s="106" t="s">
        <v>101</v>
      </c>
      <c r="C41" s="107" t="s">
        <v>16</v>
      </c>
      <c r="D41" s="107">
        <v>0.5</v>
      </c>
      <c r="E41" s="107" t="s">
        <v>72</v>
      </c>
      <c r="F41" s="108">
        <v>15000</v>
      </c>
      <c r="G41" s="109">
        <f t="shared" si="1"/>
        <v>7500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</row>
    <row r="42" spans="1:255" s="111" customFormat="1" ht="12" customHeight="1">
      <c r="A42" s="105"/>
      <c r="B42" s="106" t="s">
        <v>104</v>
      </c>
      <c r="C42" s="107" t="s">
        <v>16</v>
      </c>
      <c r="D42" s="107">
        <v>1</v>
      </c>
      <c r="E42" s="107" t="s">
        <v>72</v>
      </c>
      <c r="F42" s="108">
        <v>20000</v>
      </c>
      <c r="G42" s="109">
        <f t="shared" si="1"/>
        <v>20000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</row>
    <row r="43" spans="1:255" s="111" customFormat="1" ht="12" customHeight="1">
      <c r="A43" s="105"/>
      <c r="B43" s="106" t="s">
        <v>105</v>
      </c>
      <c r="C43" s="107" t="s">
        <v>16</v>
      </c>
      <c r="D43" s="107">
        <v>1</v>
      </c>
      <c r="E43" s="107" t="s">
        <v>73</v>
      </c>
      <c r="F43" s="108">
        <v>15000</v>
      </c>
      <c r="G43" s="109">
        <f t="shared" si="1"/>
        <v>15000</v>
      </c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</row>
    <row r="44" spans="1:255" s="111" customFormat="1" ht="12" customHeight="1">
      <c r="A44" s="105"/>
      <c r="B44" s="106" t="s">
        <v>104</v>
      </c>
      <c r="C44" s="107" t="s">
        <v>16</v>
      </c>
      <c r="D44" s="107">
        <v>1</v>
      </c>
      <c r="E44" s="107" t="s">
        <v>73</v>
      </c>
      <c r="F44" s="108">
        <v>20000</v>
      </c>
      <c r="G44" s="109">
        <f t="shared" si="1"/>
        <v>20000</v>
      </c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</row>
    <row r="45" spans="1:255" s="111" customFormat="1" ht="12" customHeight="1">
      <c r="A45" s="105"/>
      <c r="B45" s="106" t="s">
        <v>106</v>
      </c>
      <c r="C45" s="107" t="s">
        <v>16</v>
      </c>
      <c r="D45" s="107">
        <v>1</v>
      </c>
      <c r="E45" s="107" t="s">
        <v>73</v>
      </c>
      <c r="F45" s="108">
        <v>20000</v>
      </c>
      <c r="G45" s="109">
        <f t="shared" ref="G45:G47" si="2">D45*F45</f>
        <v>20000</v>
      </c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</row>
    <row r="46" spans="1:255" s="111" customFormat="1" ht="12" customHeight="1">
      <c r="A46" s="105"/>
      <c r="B46" s="106" t="s">
        <v>107</v>
      </c>
      <c r="C46" s="107" t="s">
        <v>16</v>
      </c>
      <c r="D46" s="107">
        <v>0.5</v>
      </c>
      <c r="E46" s="107" t="s">
        <v>74</v>
      </c>
      <c r="F46" s="108">
        <v>20000</v>
      </c>
      <c r="G46" s="109">
        <f t="shared" si="2"/>
        <v>10000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</row>
    <row r="47" spans="1:255" s="111" customFormat="1" ht="12" customHeight="1">
      <c r="A47" s="105"/>
      <c r="B47" s="106" t="s">
        <v>108</v>
      </c>
      <c r="C47" s="107" t="s">
        <v>16</v>
      </c>
      <c r="D47" s="107">
        <v>15</v>
      </c>
      <c r="E47" s="107" t="s">
        <v>75</v>
      </c>
      <c r="F47" s="108">
        <v>35000</v>
      </c>
      <c r="G47" s="109">
        <f t="shared" si="2"/>
        <v>525000</v>
      </c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</row>
    <row r="48" spans="1:255" ht="11.25" customHeight="1">
      <c r="B48" s="16" t="s">
        <v>17</v>
      </c>
      <c r="C48" s="17"/>
      <c r="D48" s="17"/>
      <c r="E48" s="17"/>
      <c r="F48" s="18"/>
      <c r="G48" s="19">
        <f>SUM(G21:G47)</f>
        <v>1297500</v>
      </c>
    </row>
    <row r="49" spans="1:255" ht="15.75" customHeight="1">
      <c r="A49" s="5"/>
      <c r="B49" s="115"/>
      <c r="C49" s="14"/>
      <c r="D49" s="14"/>
      <c r="E49" s="14"/>
      <c r="F49" s="15"/>
      <c r="G49" s="15"/>
      <c r="K49" s="67"/>
    </row>
    <row r="50" spans="1:255" ht="12" customHeight="1">
      <c r="A50" s="5"/>
      <c r="B50" s="83" t="s">
        <v>18</v>
      </c>
      <c r="C50" s="84"/>
      <c r="D50" s="85"/>
      <c r="E50" s="85"/>
      <c r="F50" s="86"/>
      <c r="G50" s="87"/>
    </row>
    <row r="51" spans="1:255" ht="24" customHeight="1">
      <c r="A51" s="5"/>
      <c r="B51" s="88" t="s">
        <v>10</v>
      </c>
      <c r="C51" s="89" t="s">
        <v>11</v>
      </c>
      <c r="D51" s="89" t="s">
        <v>12</v>
      </c>
      <c r="E51" s="88" t="s">
        <v>13</v>
      </c>
      <c r="F51" s="89" t="s">
        <v>14</v>
      </c>
      <c r="G51" s="88" t="s">
        <v>15</v>
      </c>
    </row>
    <row r="52" spans="1:255" s="78" customFormat="1" ht="12" customHeight="1">
      <c r="A52" s="74"/>
      <c r="B52" s="90"/>
      <c r="C52" s="91"/>
      <c r="D52" s="91"/>
      <c r="E52" s="91"/>
      <c r="F52" s="92"/>
      <c r="G52" s="93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ht="11.25" customHeight="1">
      <c r="B53" s="16" t="s">
        <v>19</v>
      </c>
      <c r="C53" s="17"/>
      <c r="D53" s="17"/>
      <c r="E53" s="17"/>
      <c r="F53" s="18"/>
      <c r="G53" s="19">
        <f>SUM(G52)</f>
        <v>0</v>
      </c>
    </row>
    <row r="54" spans="1:255" ht="15.75" customHeight="1">
      <c r="A54" s="5"/>
      <c r="B54" s="13"/>
      <c r="C54" s="14"/>
      <c r="D54" s="14"/>
      <c r="E54" s="14"/>
      <c r="F54" s="15"/>
      <c r="G54" s="15"/>
      <c r="K54" s="67"/>
    </row>
    <row r="55" spans="1:255" ht="12" customHeight="1">
      <c r="A55" s="5"/>
      <c r="B55" s="83" t="s">
        <v>20</v>
      </c>
      <c r="C55" s="84"/>
      <c r="D55" s="85"/>
      <c r="E55" s="85"/>
      <c r="F55" s="86"/>
      <c r="G55" s="87"/>
    </row>
    <row r="56" spans="1:255" ht="24" customHeight="1">
      <c r="A56" s="5"/>
      <c r="B56" s="88" t="s">
        <v>10</v>
      </c>
      <c r="C56" s="89" t="s">
        <v>11</v>
      </c>
      <c r="D56" s="89" t="s">
        <v>12</v>
      </c>
      <c r="E56" s="88" t="s">
        <v>13</v>
      </c>
      <c r="F56" s="89" t="s">
        <v>14</v>
      </c>
      <c r="G56" s="88" t="s">
        <v>15</v>
      </c>
    </row>
    <row r="57" spans="1:255" s="111" customFormat="1" ht="12" customHeight="1">
      <c r="A57" s="105"/>
      <c r="B57" s="106"/>
      <c r="C57" s="107"/>
      <c r="D57" s="107"/>
      <c r="E57" s="107"/>
      <c r="F57" s="108"/>
      <c r="G57" s="109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  <c r="IO57" s="110"/>
      <c r="IP57" s="110"/>
      <c r="IQ57" s="110"/>
      <c r="IR57" s="110"/>
      <c r="IS57" s="110"/>
      <c r="IT57" s="110"/>
      <c r="IU57" s="110"/>
    </row>
    <row r="58" spans="1:255" ht="12" customHeight="1">
      <c r="A58" s="33"/>
      <c r="B58" s="68" t="s">
        <v>21</v>
      </c>
      <c r="C58" s="69"/>
      <c r="D58" s="69"/>
      <c r="E58" s="69"/>
      <c r="F58" s="70"/>
      <c r="G58" s="71">
        <f>SUM(G57:G57)</f>
        <v>0</v>
      </c>
    </row>
    <row r="59" spans="1:255" ht="12" customHeight="1">
      <c r="A59" s="33"/>
      <c r="B59" s="115"/>
      <c r="C59" s="14"/>
      <c r="D59" s="14"/>
      <c r="E59" s="14"/>
      <c r="F59" s="15"/>
      <c r="G59" s="15"/>
    </row>
    <row r="60" spans="1:255" ht="12" customHeight="1">
      <c r="A60" s="5"/>
      <c r="B60" s="83" t="s">
        <v>22</v>
      </c>
      <c r="C60" s="84"/>
      <c r="D60" s="85"/>
      <c r="E60" s="85"/>
      <c r="F60" s="86"/>
      <c r="G60" s="87"/>
    </row>
    <row r="61" spans="1:255" ht="24" customHeight="1">
      <c r="A61" s="5"/>
      <c r="B61" s="88" t="s">
        <v>23</v>
      </c>
      <c r="C61" s="89" t="s">
        <v>24</v>
      </c>
      <c r="D61" s="89" t="s">
        <v>25</v>
      </c>
      <c r="E61" s="88" t="s">
        <v>13</v>
      </c>
      <c r="F61" s="89" t="s">
        <v>14</v>
      </c>
      <c r="G61" s="88" t="s">
        <v>15</v>
      </c>
    </row>
    <row r="62" spans="1:255" s="111" customFormat="1" ht="12" customHeight="1">
      <c r="A62" s="105"/>
      <c r="B62" s="112" t="s">
        <v>62</v>
      </c>
      <c r="C62" s="107"/>
      <c r="D62" s="107"/>
      <c r="E62" s="107"/>
      <c r="F62" s="108"/>
      <c r="G62" s="109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10"/>
      <c r="GZ62" s="110"/>
      <c r="HA62" s="110"/>
      <c r="HB62" s="110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110"/>
      <c r="HQ62" s="110"/>
      <c r="HR62" s="110"/>
      <c r="HS62" s="110"/>
      <c r="HT62" s="110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110"/>
      <c r="IJ62" s="110"/>
      <c r="IK62" s="110"/>
      <c r="IL62" s="110"/>
      <c r="IM62" s="110"/>
      <c r="IN62" s="110"/>
      <c r="IO62" s="110"/>
      <c r="IP62" s="110"/>
      <c r="IQ62" s="110"/>
      <c r="IR62" s="110"/>
      <c r="IS62" s="110"/>
      <c r="IT62" s="110"/>
      <c r="IU62" s="110"/>
    </row>
    <row r="63" spans="1:255" s="111" customFormat="1" ht="12" customHeight="1">
      <c r="A63" s="105"/>
      <c r="B63" s="106" t="s">
        <v>109</v>
      </c>
      <c r="C63" s="107" t="s">
        <v>76</v>
      </c>
      <c r="D63" s="107">
        <v>100</v>
      </c>
      <c r="E63" s="107" t="s">
        <v>73</v>
      </c>
      <c r="F63" s="108">
        <v>1006</v>
      </c>
      <c r="G63" s="109">
        <f t="shared" ref="G63:G78" si="3">+D63*F63</f>
        <v>100600</v>
      </c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</row>
    <row r="64" spans="1:255" s="111" customFormat="1" ht="12" customHeight="1">
      <c r="A64" s="105"/>
      <c r="B64" s="106" t="s">
        <v>110</v>
      </c>
      <c r="C64" s="107" t="s">
        <v>76</v>
      </c>
      <c r="D64" s="107">
        <v>200</v>
      </c>
      <c r="E64" s="107" t="s">
        <v>73</v>
      </c>
      <c r="F64" s="108">
        <v>802</v>
      </c>
      <c r="G64" s="109">
        <f t="shared" si="3"/>
        <v>160400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</row>
    <row r="65" spans="1:255" s="111" customFormat="1" ht="12" customHeight="1">
      <c r="A65" s="105"/>
      <c r="B65" s="112" t="s">
        <v>78</v>
      </c>
      <c r="C65" s="107"/>
      <c r="D65" s="107"/>
      <c r="E65" s="107"/>
      <c r="F65" s="108"/>
      <c r="G65" s="109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</row>
    <row r="66" spans="1:255" s="111" customFormat="1" ht="12" customHeight="1">
      <c r="A66" s="105"/>
      <c r="B66" s="106" t="s">
        <v>111</v>
      </c>
      <c r="C66" s="107" t="s">
        <v>80</v>
      </c>
      <c r="D66" s="107">
        <v>20</v>
      </c>
      <c r="E66" s="107" t="s">
        <v>68</v>
      </c>
      <c r="F66" s="108">
        <v>2994</v>
      </c>
      <c r="G66" s="109">
        <f t="shared" si="3"/>
        <v>59880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</row>
    <row r="67" spans="1:255" s="111" customFormat="1" ht="12" customHeight="1">
      <c r="A67" s="105"/>
      <c r="B67" s="106" t="s">
        <v>112</v>
      </c>
      <c r="C67" s="107" t="s">
        <v>80</v>
      </c>
      <c r="D67" s="107">
        <v>0.6</v>
      </c>
      <c r="E67" s="107" t="s">
        <v>113</v>
      </c>
      <c r="F67" s="108">
        <v>22457</v>
      </c>
      <c r="G67" s="109">
        <f t="shared" si="3"/>
        <v>13474.199999999999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</row>
    <row r="68" spans="1:255" s="111" customFormat="1" ht="12" customHeight="1">
      <c r="A68" s="105"/>
      <c r="B68" s="106" t="s">
        <v>114</v>
      </c>
      <c r="C68" s="107" t="s">
        <v>76</v>
      </c>
      <c r="D68" s="107">
        <v>180</v>
      </c>
      <c r="E68" s="107" t="s">
        <v>115</v>
      </c>
      <c r="F68" s="108">
        <v>1010</v>
      </c>
      <c r="G68" s="109">
        <f t="shared" si="3"/>
        <v>181800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</row>
    <row r="69" spans="1:255" s="111" customFormat="1" ht="12" customHeight="1">
      <c r="A69" s="105"/>
      <c r="B69" s="106" t="s">
        <v>116</v>
      </c>
      <c r="C69" s="107" t="s">
        <v>80</v>
      </c>
      <c r="D69" s="107">
        <v>0.36</v>
      </c>
      <c r="E69" s="107" t="s">
        <v>113</v>
      </c>
      <c r="F69" s="108">
        <v>106136</v>
      </c>
      <c r="G69" s="109">
        <f t="shared" si="3"/>
        <v>38208.959999999999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</row>
    <row r="70" spans="1:255" s="111" customFormat="1" ht="12" customHeight="1">
      <c r="A70" s="105"/>
      <c r="B70" s="106" t="s">
        <v>117</v>
      </c>
      <c r="C70" s="107" t="s">
        <v>80</v>
      </c>
      <c r="D70" s="107">
        <v>0.36</v>
      </c>
      <c r="E70" s="107" t="s">
        <v>113</v>
      </c>
      <c r="F70" s="108">
        <v>87966</v>
      </c>
      <c r="G70" s="109">
        <f t="shared" si="3"/>
        <v>31667.759999999998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</row>
    <row r="71" spans="1:255" s="111" customFormat="1" ht="12" customHeight="1">
      <c r="A71" s="105"/>
      <c r="B71" s="112" t="s">
        <v>118</v>
      </c>
      <c r="C71" s="107"/>
      <c r="D71" s="107"/>
      <c r="E71" s="107"/>
      <c r="F71" s="108"/>
      <c r="G71" s="109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</row>
    <row r="72" spans="1:255" s="111" customFormat="1" ht="12" customHeight="1">
      <c r="A72" s="105"/>
      <c r="B72" s="106" t="s">
        <v>79</v>
      </c>
      <c r="C72" s="107" t="s">
        <v>80</v>
      </c>
      <c r="D72" s="107">
        <v>3</v>
      </c>
      <c r="E72" s="107" t="s">
        <v>119</v>
      </c>
      <c r="F72" s="108">
        <v>30420</v>
      </c>
      <c r="G72" s="109">
        <f t="shared" si="3"/>
        <v>91260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</row>
    <row r="73" spans="1:255" s="111" customFormat="1" ht="12" customHeight="1">
      <c r="A73" s="105"/>
      <c r="B73" s="106" t="s">
        <v>120</v>
      </c>
      <c r="C73" s="107" t="s">
        <v>80</v>
      </c>
      <c r="D73" s="107">
        <v>7</v>
      </c>
      <c r="E73" s="107" t="s">
        <v>65</v>
      </c>
      <c r="F73" s="108">
        <v>8891</v>
      </c>
      <c r="G73" s="109">
        <f t="shared" si="3"/>
        <v>62237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</row>
    <row r="74" spans="1:255" s="111" customFormat="1" ht="12" customHeight="1">
      <c r="A74" s="105"/>
      <c r="B74" s="112" t="s">
        <v>121</v>
      </c>
      <c r="C74" s="107"/>
      <c r="D74" s="107"/>
      <c r="E74" s="107"/>
      <c r="F74" s="108"/>
      <c r="G74" s="109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</row>
    <row r="75" spans="1:255" s="111" customFormat="1" ht="12" customHeight="1">
      <c r="A75" s="105"/>
      <c r="B75" s="106" t="s">
        <v>122</v>
      </c>
      <c r="C75" s="107" t="s">
        <v>80</v>
      </c>
      <c r="D75" s="107">
        <v>0.5</v>
      </c>
      <c r="E75" s="107" t="s">
        <v>77</v>
      </c>
      <c r="F75" s="108">
        <v>21620</v>
      </c>
      <c r="G75" s="109">
        <f t="shared" si="3"/>
        <v>10810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</row>
    <row r="76" spans="1:255" s="111" customFormat="1" ht="12" customHeight="1">
      <c r="A76" s="105"/>
      <c r="B76" s="106" t="s">
        <v>123</v>
      </c>
      <c r="C76" s="107" t="s">
        <v>80</v>
      </c>
      <c r="D76" s="107">
        <v>0.2</v>
      </c>
      <c r="E76" s="107" t="s">
        <v>72</v>
      </c>
      <c r="F76" s="108">
        <v>68456</v>
      </c>
      <c r="G76" s="109">
        <f t="shared" si="3"/>
        <v>13691.2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</row>
    <row r="77" spans="1:255" s="111" customFormat="1" ht="12" customHeight="1">
      <c r="A77" s="105"/>
      <c r="B77" s="106" t="s">
        <v>124</v>
      </c>
      <c r="C77" s="107" t="s">
        <v>80</v>
      </c>
      <c r="D77" s="107">
        <v>0.25</v>
      </c>
      <c r="E77" s="107" t="s">
        <v>74</v>
      </c>
      <c r="F77" s="108">
        <v>52000</v>
      </c>
      <c r="G77" s="109">
        <f t="shared" si="3"/>
        <v>13000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</row>
    <row r="78" spans="1:255" s="111" customFormat="1" ht="12" customHeight="1">
      <c r="A78" s="105"/>
      <c r="B78" s="106" t="s">
        <v>125</v>
      </c>
      <c r="C78" s="107" t="s">
        <v>80</v>
      </c>
      <c r="D78" s="107">
        <v>0.4</v>
      </c>
      <c r="E78" s="107" t="s">
        <v>63</v>
      </c>
      <c r="F78" s="108">
        <v>55000</v>
      </c>
      <c r="G78" s="109">
        <f t="shared" si="3"/>
        <v>22000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  <c r="FV78" s="110"/>
      <c r="FW78" s="110"/>
      <c r="FX78" s="110"/>
      <c r="FY78" s="110"/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110"/>
      <c r="GU78" s="110"/>
      <c r="GV78" s="110"/>
      <c r="GW78" s="110"/>
      <c r="GX78" s="110"/>
      <c r="GY78" s="110"/>
      <c r="GZ78" s="110"/>
      <c r="HA78" s="110"/>
      <c r="HB78" s="110"/>
      <c r="HC78" s="110"/>
      <c r="HD78" s="110"/>
      <c r="HE78" s="110"/>
      <c r="HF78" s="110"/>
      <c r="HG78" s="110"/>
      <c r="HH78" s="110"/>
      <c r="HI78" s="110"/>
      <c r="HJ78" s="110"/>
      <c r="HK78" s="110"/>
      <c r="HL78" s="110"/>
      <c r="HM78" s="110"/>
      <c r="HN78" s="110"/>
      <c r="HO78" s="110"/>
      <c r="HP78" s="110"/>
      <c r="HQ78" s="110"/>
      <c r="HR78" s="110"/>
      <c r="HS78" s="110"/>
      <c r="HT78" s="110"/>
      <c r="HU78" s="110"/>
      <c r="HV78" s="110"/>
      <c r="HW78" s="110"/>
      <c r="HX78" s="110"/>
      <c r="HY78" s="110"/>
      <c r="HZ78" s="110"/>
      <c r="IA78" s="110"/>
      <c r="IB78" s="110"/>
      <c r="IC78" s="110"/>
      <c r="ID78" s="110"/>
      <c r="IE78" s="110"/>
      <c r="IF78" s="110"/>
      <c r="IG78" s="110"/>
      <c r="IH78" s="110"/>
      <c r="II78" s="110"/>
      <c r="IJ78" s="110"/>
      <c r="IK78" s="110"/>
      <c r="IL78" s="110"/>
      <c r="IM78" s="110"/>
      <c r="IN78" s="110"/>
      <c r="IO78" s="110"/>
      <c r="IP78" s="110"/>
      <c r="IQ78" s="110"/>
      <c r="IR78" s="110"/>
      <c r="IS78" s="110"/>
      <c r="IT78" s="110"/>
      <c r="IU78" s="110"/>
    </row>
    <row r="79" spans="1:255" ht="11.25" customHeight="1">
      <c r="B79" s="16" t="s">
        <v>26</v>
      </c>
      <c r="C79" s="17"/>
      <c r="D79" s="17"/>
      <c r="E79" s="17"/>
      <c r="F79" s="18"/>
      <c r="G79" s="19">
        <f>SUM(G62:G78)</f>
        <v>799029.12</v>
      </c>
    </row>
    <row r="80" spans="1:255" ht="11.25" customHeight="1">
      <c r="B80" s="115"/>
      <c r="C80" s="14"/>
      <c r="D80" s="14"/>
      <c r="E80" s="20"/>
      <c r="F80" s="15"/>
      <c r="G80" s="15"/>
    </row>
    <row r="81" spans="1:255" ht="12" customHeight="1">
      <c r="A81" s="5"/>
      <c r="B81" s="83" t="s">
        <v>27</v>
      </c>
      <c r="C81" s="84"/>
      <c r="D81" s="85"/>
      <c r="E81" s="85"/>
      <c r="F81" s="86"/>
      <c r="G81" s="87"/>
    </row>
    <row r="82" spans="1:255" ht="24" customHeight="1">
      <c r="A82" s="5"/>
      <c r="B82" s="88" t="s">
        <v>28</v>
      </c>
      <c r="C82" s="89" t="s">
        <v>24</v>
      </c>
      <c r="D82" s="89" t="s">
        <v>25</v>
      </c>
      <c r="E82" s="88" t="s">
        <v>13</v>
      </c>
      <c r="F82" s="89" t="s">
        <v>14</v>
      </c>
      <c r="G82" s="88" t="s">
        <v>15</v>
      </c>
    </row>
    <row r="83" spans="1:255" s="111" customFormat="1" ht="12" customHeight="1">
      <c r="A83" s="105"/>
      <c r="B83" s="106" t="s">
        <v>126</v>
      </c>
      <c r="C83" s="107" t="s">
        <v>127</v>
      </c>
      <c r="D83" s="107">
        <v>26</v>
      </c>
      <c r="E83" s="107" t="s">
        <v>75</v>
      </c>
      <c r="F83" s="108">
        <v>2500</v>
      </c>
      <c r="G83" s="109">
        <f t="shared" ref="G83" si="4">+F83*D83</f>
        <v>65000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0"/>
      <c r="DE83" s="110"/>
      <c r="DF83" s="110"/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  <c r="FM83" s="110"/>
      <c r="FN83" s="110"/>
      <c r="FO83" s="110"/>
      <c r="FP83" s="110"/>
      <c r="FQ83" s="110"/>
      <c r="FR83" s="110"/>
      <c r="FS83" s="110"/>
      <c r="FT83" s="110"/>
      <c r="FU83" s="110"/>
      <c r="FV83" s="110"/>
      <c r="FW83" s="110"/>
      <c r="FX83" s="110"/>
      <c r="FY83" s="110"/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  <c r="GQ83" s="110"/>
      <c r="GR83" s="110"/>
      <c r="GS83" s="110"/>
      <c r="GT83" s="110"/>
      <c r="GU83" s="110"/>
      <c r="GV83" s="110"/>
      <c r="GW83" s="110"/>
      <c r="GX83" s="110"/>
      <c r="GY83" s="110"/>
      <c r="GZ83" s="110"/>
      <c r="HA83" s="110"/>
      <c r="HB83" s="110"/>
      <c r="HC83" s="110"/>
      <c r="HD83" s="110"/>
      <c r="HE83" s="110"/>
      <c r="HF83" s="110"/>
      <c r="HG83" s="110"/>
      <c r="HH83" s="110"/>
      <c r="HI83" s="110"/>
      <c r="HJ83" s="110"/>
      <c r="HK83" s="110"/>
      <c r="HL83" s="110"/>
      <c r="HM83" s="110"/>
      <c r="HN83" s="110"/>
      <c r="HO83" s="110"/>
      <c r="HP83" s="110"/>
      <c r="HQ83" s="110"/>
      <c r="HR83" s="110"/>
      <c r="HS83" s="110"/>
      <c r="HT83" s="110"/>
      <c r="HU83" s="110"/>
      <c r="HV83" s="110"/>
      <c r="HW83" s="110"/>
      <c r="HX83" s="110"/>
      <c r="HY83" s="110"/>
      <c r="HZ83" s="110"/>
      <c r="IA83" s="110"/>
      <c r="IB83" s="110"/>
      <c r="IC83" s="110"/>
      <c r="ID83" s="110"/>
      <c r="IE83" s="110"/>
      <c r="IF83" s="110"/>
      <c r="IG83" s="110"/>
      <c r="IH83" s="110"/>
      <c r="II83" s="110"/>
      <c r="IJ83" s="110"/>
      <c r="IK83" s="110"/>
      <c r="IL83" s="110"/>
      <c r="IM83" s="110"/>
      <c r="IN83" s="110"/>
      <c r="IO83" s="110"/>
      <c r="IP83" s="110"/>
      <c r="IQ83" s="110"/>
      <c r="IR83" s="110"/>
      <c r="IS83" s="110"/>
      <c r="IT83" s="110"/>
      <c r="IU83" s="110"/>
    </row>
    <row r="84" spans="1:255" ht="11.25" customHeight="1">
      <c r="B84" s="16" t="s">
        <v>29</v>
      </c>
      <c r="C84" s="17"/>
      <c r="D84" s="17"/>
      <c r="E84" s="17"/>
      <c r="F84" s="18"/>
      <c r="G84" s="19">
        <f>SUM(G83:G83)</f>
        <v>65000</v>
      </c>
    </row>
    <row r="85" spans="1:255" ht="11.25" customHeight="1">
      <c r="B85" s="36"/>
      <c r="C85" s="36"/>
      <c r="D85" s="36"/>
      <c r="E85" s="36"/>
      <c r="F85" s="37"/>
      <c r="G85" s="37"/>
    </row>
    <row r="86" spans="1:255" ht="11.25" customHeight="1">
      <c r="B86" s="38" t="s">
        <v>30</v>
      </c>
      <c r="C86" s="39"/>
      <c r="D86" s="39"/>
      <c r="E86" s="39"/>
      <c r="F86" s="39"/>
      <c r="G86" s="40">
        <f>G48+G53+G58+G79+G84</f>
        <v>2161529.12</v>
      </c>
    </row>
    <row r="87" spans="1:255" ht="11.25" customHeight="1">
      <c r="B87" s="41" t="s">
        <v>31</v>
      </c>
      <c r="C87" s="22"/>
      <c r="D87" s="22"/>
      <c r="E87" s="22"/>
      <c r="F87" s="22"/>
      <c r="G87" s="42">
        <f>G86*0.05</f>
        <v>108076.45600000001</v>
      </c>
    </row>
    <row r="88" spans="1:255" ht="11.25" customHeight="1">
      <c r="B88" s="43" t="s">
        <v>32</v>
      </c>
      <c r="C88" s="21"/>
      <c r="D88" s="21"/>
      <c r="E88" s="21"/>
      <c r="F88" s="21"/>
      <c r="G88" s="44">
        <f>G87+G86</f>
        <v>2269605.5760000004</v>
      </c>
    </row>
    <row r="89" spans="1:255" ht="11.25" customHeight="1">
      <c r="B89" s="41" t="s">
        <v>33</v>
      </c>
      <c r="C89" s="22"/>
      <c r="D89" s="22"/>
      <c r="E89" s="22"/>
      <c r="F89" s="22"/>
      <c r="G89" s="42">
        <f>G12</f>
        <v>2880000</v>
      </c>
    </row>
    <row r="90" spans="1:255" ht="11.25" customHeight="1">
      <c r="B90" s="45" t="s">
        <v>34</v>
      </c>
      <c r="C90" s="46"/>
      <c r="D90" s="46"/>
      <c r="E90" s="46"/>
      <c r="F90" s="46"/>
      <c r="G90" s="47">
        <f>G89-G88</f>
        <v>610394.42399999965</v>
      </c>
    </row>
    <row r="91" spans="1:255" ht="11.25" customHeight="1">
      <c r="B91" s="34" t="s">
        <v>35</v>
      </c>
      <c r="C91" s="35"/>
      <c r="D91" s="35"/>
      <c r="E91" s="35"/>
      <c r="F91" s="35"/>
      <c r="G91" s="30"/>
    </row>
    <row r="92" spans="1:255" ht="11.25" customHeight="1" thickBot="1">
      <c r="B92" s="48"/>
      <c r="C92" s="35"/>
      <c r="D92" s="35"/>
      <c r="E92" s="35"/>
      <c r="F92" s="35"/>
      <c r="G92" s="30"/>
    </row>
    <row r="93" spans="1:255" s="97" customFormat="1" ht="12" customHeight="1">
      <c r="A93" s="94"/>
      <c r="B93" s="60" t="s">
        <v>36</v>
      </c>
      <c r="C93" s="95"/>
      <c r="D93" s="95"/>
      <c r="E93" s="95"/>
      <c r="F93" s="95"/>
      <c r="G93" s="96"/>
    </row>
    <row r="94" spans="1:255" s="97" customFormat="1" ht="12" customHeight="1">
      <c r="A94" s="94"/>
      <c r="B94" s="116" t="s">
        <v>37</v>
      </c>
      <c r="C94" s="98"/>
      <c r="D94" s="98"/>
      <c r="E94" s="98"/>
      <c r="F94" s="98"/>
      <c r="G94" s="99"/>
    </row>
    <row r="95" spans="1:255" s="97" customFormat="1" ht="12" customHeight="1">
      <c r="B95" s="116" t="s">
        <v>56</v>
      </c>
      <c r="C95" s="98"/>
      <c r="D95" s="98"/>
      <c r="E95" s="98"/>
      <c r="F95" s="98"/>
      <c r="G95" s="99"/>
    </row>
    <row r="96" spans="1:255" s="97" customFormat="1" ht="12" customHeight="1">
      <c r="B96" s="116" t="s">
        <v>66</v>
      </c>
      <c r="C96" s="98"/>
      <c r="D96" s="98"/>
      <c r="E96" s="98"/>
      <c r="F96" s="98"/>
      <c r="G96" s="99"/>
    </row>
    <row r="97" spans="1:255" s="97" customFormat="1" ht="12" customHeight="1">
      <c r="B97" s="116" t="s">
        <v>38</v>
      </c>
      <c r="C97" s="98"/>
      <c r="D97" s="98"/>
      <c r="E97" s="98"/>
      <c r="F97" s="98"/>
      <c r="G97" s="99"/>
    </row>
    <row r="98" spans="1:255" s="97" customFormat="1" ht="12" customHeight="1">
      <c r="B98" s="116" t="s">
        <v>39</v>
      </c>
      <c r="C98" s="98"/>
      <c r="D98" s="98"/>
      <c r="E98" s="98"/>
      <c r="F98" s="98"/>
      <c r="G98" s="99"/>
    </row>
    <row r="99" spans="1:255" s="97" customFormat="1" ht="12" customHeight="1" thickBot="1">
      <c r="B99" s="117" t="s">
        <v>40</v>
      </c>
      <c r="C99" s="100"/>
      <c r="D99" s="100"/>
      <c r="E99" s="100"/>
      <c r="F99" s="100"/>
      <c r="G99" s="101"/>
    </row>
    <row r="100" spans="1:255" s="104" customFormat="1" ht="9">
      <c r="A100" s="102"/>
      <c r="B100" s="58"/>
      <c r="C100" s="32"/>
      <c r="D100" s="32"/>
      <c r="E100" s="32"/>
      <c r="F100" s="32"/>
      <c r="G100" s="103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102"/>
      <c r="DK100" s="102"/>
      <c r="DL100" s="102"/>
      <c r="DM100" s="102"/>
      <c r="DN100" s="102"/>
      <c r="DO100" s="102"/>
      <c r="DP100" s="102"/>
      <c r="DQ100" s="102"/>
      <c r="DR100" s="102"/>
      <c r="DS100" s="102"/>
      <c r="DT100" s="102"/>
      <c r="DU100" s="102"/>
      <c r="DV100" s="102"/>
      <c r="DW100" s="102"/>
      <c r="DX100" s="102"/>
      <c r="DY100" s="102"/>
      <c r="DZ100" s="102"/>
      <c r="EA100" s="102"/>
      <c r="EB100" s="102"/>
      <c r="EC100" s="102"/>
      <c r="ED100" s="102"/>
      <c r="EE100" s="102"/>
      <c r="EF100" s="102"/>
      <c r="EG100" s="102"/>
      <c r="EH100" s="102"/>
      <c r="EI100" s="102"/>
      <c r="EJ100" s="102"/>
      <c r="EK100" s="102"/>
      <c r="EL100" s="102"/>
      <c r="EM100" s="102"/>
      <c r="EN100" s="102"/>
      <c r="EO100" s="102"/>
      <c r="EP100" s="102"/>
      <c r="EQ100" s="102"/>
      <c r="ER100" s="102"/>
      <c r="ES100" s="102"/>
      <c r="ET100" s="102"/>
      <c r="EU100" s="102"/>
      <c r="EV100" s="102"/>
      <c r="EW100" s="102"/>
      <c r="EX100" s="102"/>
      <c r="EY100" s="102"/>
      <c r="EZ100" s="102"/>
      <c r="FA100" s="102"/>
      <c r="FB100" s="102"/>
      <c r="FC100" s="102"/>
      <c r="FD100" s="102"/>
      <c r="FE100" s="102"/>
      <c r="FF100" s="102"/>
      <c r="FG100" s="102"/>
      <c r="FH100" s="102"/>
      <c r="FI100" s="102"/>
      <c r="FJ100" s="102"/>
      <c r="FK100" s="102"/>
      <c r="FL100" s="102"/>
      <c r="FM100" s="102"/>
      <c r="FN100" s="102"/>
      <c r="FO100" s="102"/>
      <c r="FP100" s="102"/>
      <c r="FQ100" s="102"/>
      <c r="FR100" s="102"/>
      <c r="FS100" s="102"/>
      <c r="FT100" s="102"/>
      <c r="FU100" s="102"/>
      <c r="FV100" s="102"/>
      <c r="FW100" s="102"/>
      <c r="FX100" s="102"/>
      <c r="FY100" s="102"/>
      <c r="FZ100" s="102"/>
      <c r="GA100" s="102"/>
      <c r="GB100" s="102"/>
      <c r="GC100" s="102"/>
      <c r="GD100" s="102"/>
      <c r="GE100" s="102"/>
      <c r="GF100" s="102"/>
      <c r="GG100" s="102"/>
      <c r="GH100" s="102"/>
      <c r="GI100" s="102"/>
      <c r="GJ100" s="102"/>
      <c r="GK100" s="102"/>
      <c r="GL100" s="102"/>
      <c r="GM100" s="102"/>
      <c r="GN100" s="102"/>
      <c r="GO100" s="102"/>
      <c r="GP100" s="102"/>
      <c r="GQ100" s="102"/>
      <c r="GR100" s="102"/>
      <c r="GS100" s="102"/>
      <c r="GT100" s="102"/>
      <c r="GU100" s="102"/>
      <c r="GV100" s="102"/>
      <c r="GW100" s="102"/>
      <c r="GX100" s="102"/>
      <c r="GY100" s="102"/>
      <c r="GZ100" s="102"/>
      <c r="HA100" s="102"/>
      <c r="HB100" s="102"/>
      <c r="HC100" s="102"/>
      <c r="HD100" s="102"/>
      <c r="HE100" s="102"/>
      <c r="HF100" s="102"/>
      <c r="HG100" s="102"/>
      <c r="HH100" s="102"/>
      <c r="HI100" s="102"/>
      <c r="HJ100" s="102"/>
      <c r="HK100" s="102"/>
      <c r="HL100" s="102"/>
      <c r="HM100" s="102"/>
      <c r="HN100" s="102"/>
      <c r="HO100" s="102"/>
      <c r="HP100" s="102"/>
      <c r="HQ100" s="102"/>
      <c r="HR100" s="102"/>
      <c r="HS100" s="102"/>
      <c r="HT100" s="102"/>
      <c r="HU100" s="102"/>
      <c r="HV100" s="102"/>
      <c r="HW100" s="102"/>
      <c r="HX100" s="102"/>
      <c r="HY100" s="102"/>
      <c r="HZ100" s="102"/>
      <c r="IA100" s="102"/>
      <c r="IB100" s="102"/>
      <c r="IC100" s="102"/>
      <c r="ID100" s="102"/>
      <c r="IE100" s="102"/>
      <c r="IF100" s="102"/>
      <c r="IG100" s="102"/>
      <c r="IH100" s="102"/>
      <c r="II100" s="102"/>
      <c r="IJ100" s="102"/>
      <c r="IK100" s="102"/>
      <c r="IL100" s="102"/>
      <c r="IM100" s="102"/>
      <c r="IN100" s="102"/>
      <c r="IO100" s="102"/>
      <c r="IP100" s="102"/>
      <c r="IQ100" s="102"/>
      <c r="IR100" s="102"/>
      <c r="IS100" s="102"/>
      <c r="IT100" s="102"/>
      <c r="IU100" s="102"/>
    </row>
    <row r="101" spans="1:255" ht="11.25" customHeight="1" thickBot="1">
      <c r="B101" s="123" t="s">
        <v>41</v>
      </c>
      <c r="C101" s="124"/>
      <c r="D101" s="57"/>
      <c r="E101" s="23"/>
      <c r="F101" s="23"/>
      <c r="G101" s="30"/>
    </row>
    <row r="102" spans="1:255" ht="11.25" customHeight="1">
      <c r="B102" s="50" t="s">
        <v>28</v>
      </c>
      <c r="C102" s="24" t="s">
        <v>42</v>
      </c>
      <c r="D102" s="51" t="s">
        <v>43</v>
      </c>
      <c r="E102" s="23"/>
      <c r="F102" s="23"/>
      <c r="G102" s="30"/>
    </row>
    <row r="103" spans="1:255" ht="11.25" customHeight="1">
      <c r="B103" s="52" t="s">
        <v>44</v>
      </c>
      <c r="C103" s="25">
        <f>+G48</f>
        <v>1297500</v>
      </c>
      <c r="D103" s="53">
        <f>(C103/C109)</f>
        <v>0.57168523628970846</v>
      </c>
      <c r="E103" s="23"/>
      <c r="F103" s="23"/>
      <c r="G103" s="30"/>
    </row>
    <row r="104" spans="1:255" ht="11.25" customHeight="1">
      <c r="B104" s="52" t="s">
        <v>45</v>
      </c>
      <c r="C104" s="26">
        <v>0</v>
      </c>
      <c r="D104" s="53">
        <v>0</v>
      </c>
      <c r="E104" s="23"/>
      <c r="F104" s="23"/>
      <c r="G104" s="30"/>
    </row>
    <row r="105" spans="1:255" ht="11.25" customHeight="1">
      <c r="B105" s="52" t="s">
        <v>46</v>
      </c>
      <c r="C105" s="25">
        <f>+G58</f>
        <v>0</v>
      </c>
      <c r="D105" s="53">
        <f>(C105/C109)</f>
        <v>0</v>
      </c>
      <c r="E105" s="23"/>
      <c r="F105" s="23"/>
      <c r="G105" s="30"/>
    </row>
    <row r="106" spans="1:255" ht="11.25" customHeight="1">
      <c r="B106" s="52" t="s">
        <v>23</v>
      </c>
      <c r="C106" s="25">
        <f>+G79</f>
        <v>799029.12</v>
      </c>
      <c r="D106" s="53">
        <f>(C106/C109)</f>
        <v>0.35205637862779021</v>
      </c>
      <c r="E106" s="23"/>
      <c r="F106" s="23"/>
      <c r="G106" s="30"/>
    </row>
    <row r="107" spans="1:255" ht="11.25" customHeight="1">
      <c r="B107" s="52" t="s">
        <v>47</v>
      </c>
      <c r="C107" s="27">
        <f>+G84</f>
        <v>65000</v>
      </c>
      <c r="D107" s="53">
        <f>(C107/C109)</f>
        <v>2.8639337463453603E-2</v>
      </c>
      <c r="E107" s="29"/>
      <c r="F107" s="29"/>
      <c r="G107" s="30"/>
    </row>
    <row r="108" spans="1:255" ht="11.25" customHeight="1">
      <c r="B108" s="52" t="s">
        <v>48</v>
      </c>
      <c r="C108" s="27">
        <f>+G87</f>
        <v>108076.45600000001</v>
      </c>
      <c r="D108" s="53">
        <f>(C108/C109)</f>
        <v>4.7619047619047616E-2</v>
      </c>
      <c r="E108" s="29"/>
      <c r="F108" s="29"/>
      <c r="G108" s="30"/>
    </row>
    <row r="109" spans="1:255" ht="11.25" customHeight="1" thickBot="1">
      <c r="B109" s="54" t="s">
        <v>49</v>
      </c>
      <c r="C109" s="55">
        <f>SUM(C103:C108)</f>
        <v>2269605.5760000004</v>
      </c>
      <c r="D109" s="56">
        <f>SUM(D103:D108)</f>
        <v>0.99999999999999978</v>
      </c>
      <c r="E109" s="29"/>
      <c r="F109" s="29"/>
      <c r="G109" s="30"/>
    </row>
    <row r="110" spans="1:255" ht="11.25" customHeight="1">
      <c r="B110" s="48"/>
      <c r="C110" s="35"/>
      <c r="D110" s="35"/>
      <c r="E110" s="35"/>
      <c r="F110" s="35"/>
      <c r="G110" s="30"/>
    </row>
    <row r="111" spans="1:255" ht="11.25" customHeight="1">
      <c r="B111" s="49"/>
      <c r="C111" s="35"/>
      <c r="D111" s="35"/>
      <c r="E111" s="35"/>
      <c r="F111" s="35"/>
      <c r="G111" s="30"/>
    </row>
    <row r="112" spans="1:255" ht="11.25" customHeight="1" thickBot="1">
      <c r="B112" s="62"/>
      <c r="C112" s="63" t="s">
        <v>64</v>
      </c>
      <c r="D112" s="64"/>
      <c r="E112" s="65"/>
      <c r="F112" s="28"/>
      <c r="G112" s="30"/>
    </row>
    <row r="113" spans="2:7" ht="11.25" customHeight="1">
      <c r="B113" s="66" t="s">
        <v>54</v>
      </c>
      <c r="C113" s="113">
        <v>11000</v>
      </c>
      <c r="D113" s="113">
        <v>12000</v>
      </c>
      <c r="E113" s="114">
        <v>13000</v>
      </c>
      <c r="F113" s="61"/>
      <c r="G113" s="31"/>
    </row>
    <row r="114" spans="2:7" ht="11.25" customHeight="1" thickBot="1">
      <c r="B114" s="54" t="s">
        <v>57</v>
      </c>
      <c r="C114" s="72">
        <f>(G88/C113)</f>
        <v>206.32777963636366</v>
      </c>
      <c r="D114" s="72">
        <f>(G88/D113)</f>
        <v>189.13379800000004</v>
      </c>
      <c r="E114" s="73">
        <f>(G88/E113)</f>
        <v>174.58504430769233</v>
      </c>
      <c r="F114" s="61"/>
      <c r="G114" s="31"/>
    </row>
    <row r="115" spans="2:7" ht="11.25" customHeight="1">
      <c r="B115" s="59" t="s">
        <v>50</v>
      </c>
      <c r="C115" s="32"/>
      <c r="D115" s="32"/>
      <c r="E115" s="32"/>
      <c r="F115" s="32"/>
      <c r="G115" s="32"/>
    </row>
  </sheetData>
  <mergeCells count="9">
    <mergeCell ref="B101:C10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VINIFERA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2023-02-08T15:36:18Z</dcterms:modified>
</cp:coreProperties>
</file>