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UVA VINIF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6" i="1"/>
  <c r="G67" i="1"/>
  <c r="G68" i="1"/>
  <c r="G69" i="1"/>
  <c r="G70" i="1"/>
  <c r="G72" i="1"/>
  <c r="G73" i="1"/>
  <c r="G75" i="1"/>
  <c r="G76" i="1"/>
  <c r="G77" i="1"/>
  <c r="G78" i="1"/>
  <c r="F67" i="1"/>
  <c r="G34" i="1"/>
  <c r="G43" i="1"/>
  <c r="G42" i="1"/>
  <c r="G44" i="1"/>
  <c r="G4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83" i="1" l="1"/>
  <c r="G84" i="1" l="1"/>
  <c r="G63" i="1"/>
  <c r="G57" i="1"/>
  <c r="G41" i="1"/>
  <c r="G40" i="1"/>
  <c r="G39" i="1"/>
  <c r="G38" i="1"/>
  <c r="G37" i="1"/>
  <c r="G36" i="1"/>
  <c r="G35" i="1"/>
  <c r="G47" i="1"/>
  <c r="G46" i="1"/>
  <c r="G48" i="1" l="1"/>
  <c r="G58" i="1"/>
  <c r="G79" i="1"/>
  <c r="G89" i="1" l="1"/>
  <c r="C107" i="1"/>
  <c r="C106" i="1" l="1"/>
  <c r="C105" i="1"/>
  <c r="C103" i="1"/>
  <c r="G53" i="1" l="1"/>
  <c r="G86" i="1" s="1"/>
  <c r="G87" i="1" l="1"/>
  <c r="G88" i="1" s="1"/>
  <c r="G90" i="1" l="1"/>
  <c r="C108" i="1"/>
  <c r="C114" i="1" l="1"/>
  <c r="C109" i="1"/>
  <c r="D108" i="1" s="1"/>
  <c r="D114" i="1"/>
  <c r="E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<sst xmlns="http://schemas.openxmlformats.org/spreadsheetml/2006/main" count="224" uniqueCount="131">
  <si>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</si>
  <si>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</si>
  <si>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</si>
  <si>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</si>
  <si>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</si>
  <si>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</si>
  <si>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</si>
  <si>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</si>
  <si>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</si>
  <si>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</si>
  <si>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</si>
  <si>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</si>
  <si>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</si>
  <si>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</si>
  <si>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</si>
  <si>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</si>
  <si>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</si>
  <si>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</si>
  <si>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</si>
  <si>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</si>
  <si>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</si>
  <si>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</si>
  <si>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</si>
  <si>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</si>
  <si>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</si>
  <si>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</si>
  <si>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</si>
  <si>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</si>
  <si>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</si>
  <si>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</si>
  <si>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</si>
  <si>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</si>
  <si>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</si>
  <si>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</si>
  <si>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</si>
  <si>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</si>
  <si>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</si>
  <si>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</si>
  <si>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</si>
  <si>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</si>
  <si>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</si>
  <si>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</si>
  <si>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</si>
  <si>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</si>
  <si>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</si>
  <si>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</si>
  <si>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</si>
  <si>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</si>
  <si>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</si>
  <si>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</si>
  <si>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</si>
  <si>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</si>
  <si>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</si>
  <si>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</si>
  <si>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</si>
  <si>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</si>
  <si>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</si>
  <si>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</si>
  <si>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</si>
  <si>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</si>
  <si>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</si>
  <si>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</si>
  <si>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6. El precio esperado por ventas corresponde al precio colocado en el domicilio del vendedor.</t>
  </si>
  <si>
    <t>COSTOS DIRECTOS DE PRODUCCION POR HECTAREA (Incluye IVA)</t>
  </si>
  <si>
    <t>Noviembre</t>
  </si>
  <si>
    <t>JM</t>
  </si>
  <si>
    <t>FERTILIZANTES</t>
  </si>
  <si>
    <t>kg</t>
  </si>
  <si>
    <t>lt</t>
  </si>
  <si>
    <t>FUNGICIDAS</t>
  </si>
  <si>
    <t>INSECTICIDAS</t>
  </si>
  <si>
    <t>Junio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</si>
  <si>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</si>
  <si>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Amarra</t>
  </si>
  <si>
    <t>Octubre-Enero</t>
  </si>
  <si>
    <t>Diciembre</t>
  </si>
  <si>
    <t>HERBICIDAS</t>
  </si>
  <si>
    <t>UVA VINIFERA</t>
  </si>
  <si>
    <t>Cabernet Sauvignon</t>
  </si>
  <si>
    <t>B. O'Higgins</t>
  </si>
  <si>
    <t>MAYO</t>
  </si>
  <si>
    <t>AGROINDUSTRIA</t>
  </si>
  <si>
    <t>ABRIL - MAYO</t>
  </si>
  <si>
    <t>HELADAS -  LLUVIAS</t>
  </si>
  <si>
    <t>RENDIMIENTO (kg/ha)</t>
  </si>
  <si>
    <t>Poda</t>
  </si>
  <si>
    <t>Recoger sarmientos</t>
  </si>
  <si>
    <t>Estirar alambre</t>
  </si>
  <si>
    <t>Aplicación de herbicida</t>
  </si>
  <si>
    <t>Septiembre</t>
  </si>
  <si>
    <t>Preparar enrejado</t>
  </si>
  <si>
    <t>Aplicación de Insec-Acaricida</t>
  </si>
  <si>
    <t>1er. desbrote</t>
  </si>
  <si>
    <t>Octubre</t>
  </si>
  <si>
    <t>1ra. aplicación de azufre</t>
  </si>
  <si>
    <t>2da. aplicación Insec-Acar. (R)</t>
  </si>
  <si>
    <t>2da. aplicación de azufre</t>
  </si>
  <si>
    <t>Aplicación de insecticida (I)</t>
  </si>
  <si>
    <t>2do. desbrote</t>
  </si>
  <si>
    <t>Levantar alambre</t>
  </si>
  <si>
    <t>Chapoda</t>
  </si>
  <si>
    <t>Control  de oidio y botritis (St)</t>
  </si>
  <si>
    <t>Aplicación de insecticida</t>
  </si>
  <si>
    <t>3ra. y 4ta. aplic. de azufre</t>
  </si>
  <si>
    <t>5ta. y 6ta.  aplic. de azufre</t>
  </si>
  <si>
    <t>Riego</t>
  </si>
  <si>
    <t>7a. y 8a. apliac. de azufre</t>
  </si>
  <si>
    <t>Aplicación de fertilizantes</t>
  </si>
  <si>
    <t>Aplicación de insecticida (T)</t>
  </si>
  <si>
    <t>Febrero</t>
  </si>
  <si>
    <t>Vendimia</t>
  </si>
  <si>
    <t>Abril-Mayo</t>
  </si>
  <si>
    <t>Incorporación de sarmiento</t>
  </si>
  <si>
    <t>Agosto</t>
  </si>
  <si>
    <t>Muriato de potasio</t>
  </si>
  <si>
    <t>Urea granulada</t>
  </si>
  <si>
    <t>Azufre ventilado</t>
  </si>
  <si>
    <t>Stroby SC</t>
  </si>
  <si>
    <t>Noviembre-Diciembre</t>
  </si>
  <si>
    <t>Podastik MAX</t>
  </si>
  <si>
    <t>Vertice 43 SC</t>
  </si>
  <si>
    <t>Cronos 25 SC</t>
  </si>
  <si>
    <t>Centurion Super</t>
  </si>
  <si>
    <t>Panzer Gold (Glifosato)</t>
  </si>
  <si>
    <t>Vertimec 018 EC</t>
  </si>
  <si>
    <t>Septiembre-Octubre</t>
  </si>
  <si>
    <t>Bull</t>
  </si>
  <si>
    <t>Zero 5 EC</t>
  </si>
  <si>
    <t>Karate Zeon</t>
  </si>
  <si>
    <t>Combustible máquinas aplicaciones / traslados internos</t>
  </si>
  <si>
    <t>Septiembre-Enero/Abril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</si>
</sst>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168" fontId="23" fillId="0" borderId="55" xfId="8" applyNumberFormat="1" applyFont="1" applyFill="1" applyBorder="1" applyAlignment="1">
      <alignment horizontal="right"/>
    </xf>
    <xf numFmtId="0" fontId="23" fillId="0" borderId="55" xfId="0" applyFont="1" applyFill="1" applyBorder="1" applyAlignment="1">
      <alignment horizontal="right" wrapText="1"/>
    </xf>
    <xf numFmtId="3" fontId="23" fillId="0" borderId="55" xfId="0" applyNumberFormat="1" applyFont="1" applyFill="1" applyBorder="1" applyAlignment="1">
      <alignment horizontal="right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20" zoomScaleNormal="120" workbookViewId="0">
      <selection activeCell="B23" sqref="B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9" t="s">
        <v>77</v>
      </c>
      <c r="D9" s="75"/>
      <c r="E9" s="116" t="s">
        <v>84</v>
      </c>
      <c r="F9" s="117"/>
      <c r="G9" s="109">
        <v>12000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7" t="s">
        <v>78</v>
      </c>
      <c r="D10" s="75"/>
      <c r="E10" s="118" t="s">
        <v>2</v>
      </c>
      <c r="F10" s="119"/>
      <c r="G10" s="107" t="s">
        <v>80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7" t="s">
        <v>61</v>
      </c>
      <c r="D11" s="75"/>
      <c r="E11" s="118" t="s">
        <v>72</v>
      </c>
      <c r="F11" s="119"/>
      <c r="G11" s="107">
        <v>250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7" t="s">
        <v>79</v>
      </c>
      <c r="D12" s="75"/>
      <c r="E12" s="120" t="s">
        <v>3</v>
      </c>
      <c r="F12" s="121"/>
      <c r="G12" s="107">
        <f>G9*G11</f>
        <v>3000000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8" t="s">
        <v>50</v>
      </c>
      <c r="D13" s="75"/>
      <c r="E13" s="118" t="s">
        <v>4</v>
      </c>
      <c r="F13" s="119"/>
      <c r="G13" s="108" t="s">
        <v>81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51</v>
      </c>
      <c r="D14" s="75"/>
      <c r="E14" s="118" t="s">
        <v>6</v>
      </c>
      <c r="F14" s="119"/>
      <c r="G14" s="104" t="s">
        <v>82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8" t="s">
        <v>52</v>
      </c>
      <c r="D15" s="75"/>
      <c r="E15" s="110" t="s">
        <v>8</v>
      </c>
      <c r="F15" s="111"/>
      <c r="G15" s="108" t="s">
        <v>83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2" t="s">
        <v>63</v>
      </c>
      <c r="C17" s="113"/>
      <c r="D17" s="113"/>
      <c r="E17" s="113"/>
      <c r="F17" s="113"/>
      <c r="G17" s="11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85</v>
      </c>
      <c r="C21" s="90" t="s">
        <v>16</v>
      </c>
      <c r="D21" s="90">
        <v>15</v>
      </c>
      <c r="E21" s="90" t="s">
        <v>71</v>
      </c>
      <c r="F21" s="91">
        <v>25000</v>
      </c>
      <c r="G21" s="92">
        <f t="shared" ref="G21:G34" si="0">+F21*D21</f>
        <v>375000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86</v>
      </c>
      <c r="C22" s="90" t="s">
        <v>16</v>
      </c>
      <c r="D22" s="90">
        <v>1</v>
      </c>
      <c r="E22" s="90" t="s">
        <v>71</v>
      </c>
      <c r="F22" s="91">
        <v>20000</v>
      </c>
      <c r="G22" s="92">
        <f t="shared" si="0"/>
        <v>20000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87</v>
      </c>
      <c r="C23" s="90" t="s">
        <v>16</v>
      </c>
      <c r="D23" s="90">
        <v>1</v>
      </c>
      <c r="E23" s="90" t="s">
        <v>71</v>
      </c>
      <c r="F23" s="91">
        <v>20000</v>
      </c>
      <c r="G23" s="92">
        <f t="shared" si="0"/>
        <v>20000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73</v>
      </c>
      <c r="C24" s="90" t="s">
        <v>16</v>
      </c>
      <c r="D24" s="90">
        <v>1</v>
      </c>
      <c r="E24" s="90" t="s">
        <v>71</v>
      </c>
      <c r="F24" s="91">
        <v>20000</v>
      </c>
      <c r="G24" s="92">
        <f t="shared" si="0"/>
        <v>20000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88</v>
      </c>
      <c r="C25" s="90" t="s">
        <v>16</v>
      </c>
      <c r="D25" s="90">
        <v>0.5</v>
      </c>
      <c r="E25" s="90" t="s">
        <v>89</v>
      </c>
      <c r="F25" s="91">
        <v>20000</v>
      </c>
      <c r="G25" s="92">
        <f t="shared" si="0"/>
        <v>10000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90</v>
      </c>
      <c r="C26" s="90" t="s">
        <v>16</v>
      </c>
      <c r="D26" s="90">
        <v>0.5</v>
      </c>
      <c r="E26" s="90" t="s">
        <v>89</v>
      </c>
      <c r="F26" s="91">
        <v>20000</v>
      </c>
      <c r="G26" s="92">
        <f t="shared" si="0"/>
        <v>10000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91</v>
      </c>
      <c r="C27" s="90" t="s">
        <v>16</v>
      </c>
      <c r="D27" s="90">
        <v>0.5</v>
      </c>
      <c r="E27" s="90" t="s">
        <v>89</v>
      </c>
      <c r="F27" s="91">
        <v>20000</v>
      </c>
      <c r="G27" s="92">
        <f t="shared" si="0"/>
        <v>10000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92</v>
      </c>
      <c r="C28" s="90" t="s">
        <v>16</v>
      </c>
      <c r="D28" s="90">
        <v>2</v>
      </c>
      <c r="E28" s="90" t="s">
        <v>93</v>
      </c>
      <c r="F28" s="91">
        <v>20000</v>
      </c>
      <c r="G28" s="92">
        <f t="shared" si="0"/>
        <v>40000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94</v>
      </c>
      <c r="C29" s="90" t="s">
        <v>16</v>
      </c>
      <c r="D29" s="90">
        <v>0.5</v>
      </c>
      <c r="E29" s="90" t="s">
        <v>93</v>
      </c>
      <c r="F29" s="91">
        <v>15000</v>
      </c>
      <c r="G29" s="92">
        <f t="shared" si="0"/>
        <v>7500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95</v>
      </c>
      <c r="C30" s="90" t="s">
        <v>16</v>
      </c>
      <c r="D30" s="90">
        <v>2</v>
      </c>
      <c r="E30" s="90" t="s">
        <v>93</v>
      </c>
      <c r="F30" s="91">
        <v>20000</v>
      </c>
      <c r="G30" s="92">
        <f t="shared" si="0"/>
        <v>40000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96</v>
      </c>
      <c r="C31" s="90" t="s">
        <v>16</v>
      </c>
      <c r="D31" s="90">
        <v>0.5</v>
      </c>
      <c r="E31" s="90" t="s">
        <v>93</v>
      </c>
      <c r="F31" s="91">
        <v>15000</v>
      </c>
      <c r="G31" s="92">
        <f t="shared" si="0"/>
        <v>7500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97</v>
      </c>
      <c r="C32" s="90" t="s">
        <v>16</v>
      </c>
      <c r="D32" s="90">
        <v>0.5</v>
      </c>
      <c r="E32" s="90" t="s">
        <v>93</v>
      </c>
      <c r="F32" s="91">
        <v>20000</v>
      </c>
      <c r="G32" s="92">
        <f t="shared" si="0"/>
        <v>10000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98</v>
      </c>
      <c r="C33" s="90" t="s">
        <v>16</v>
      </c>
      <c r="D33" s="90">
        <v>2</v>
      </c>
      <c r="E33" s="90" t="s">
        <v>64</v>
      </c>
      <c r="F33" s="91">
        <v>20000</v>
      </c>
      <c r="G33" s="92">
        <f t="shared" si="0"/>
        <v>40000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99</v>
      </c>
      <c r="C34" s="90" t="s">
        <v>16</v>
      </c>
      <c r="D34" s="90">
        <v>0.5</v>
      </c>
      <c r="E34" s="90" t="s">
        <v>64</v>
      </c>
      <c r="F34" s="91">
        <v>20000</v>
      </c>
      <c r="G34" s="92">
        <f t="shared" si="0"/>
        <v>10000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100</v>
      </c>
      <c r="C35" s="90" t="s">
        <v>16</v>
      </c>
      <c r="D35" s="90">
        <v>0.5</v>
      </c>
      <c r="E35" s="90" t="s">
        <v>64</v>
      </c>
      <c r="F35" s="91">
        <v>20000</v>
      </c>
      <c r="G35" s="92">
        <f t="shared" ref="G35:G44" si="1">+F35*D35</f>
        <v>10000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101</v>
      </c>
      <c r="C36" s="90" t="s">
        <v>16</v>
      </c>
      <c r="D36" s="90">
        <v>0.5</v>
      </c>
      <c r="E36" s="90" t="s">
        <v>64</v>
      </c>
      <c r="F36" s="91">
        <v>15000</v>
      </c>
      <c r="G36" s="92">
        <f t="shared" si="1"/>
        <v>7500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102</v>
      </c>
      <c r="C37" s="90" t="s">
        <v>16</v>
      </c>
      <c r="D37" s="90">
        <v>0.5</v>
      </c>
      <c r="E37" s="90" t="s">
        <v>64</v>
      </c>
      <c r="F37" s="91">
        <v>20000</v>
      </c>
      <c r="G37" s="92">
        <f t="shared" si="1"/>
        <v>10000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103</v>
      </c>
      <c r="C38" s="90" t="s">
        <v>16</v>
      </c>
      <c r="D38" s="90">
        <v>1</v>
      </c>
      <c r="E38" s="90" t="s">
        <v>64</v>
      </c>
      <c r="F38" s="91">
        <v>15000</v>
      </c>
      <c r="G38" s="92">
        <f t="shared" si="1"/>
        <v>15000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88</v>
      </c>
      <c r="C39" s="90" t="s">
        <v>16</v>
      </c>
      <c r="D39" s="90">
        <v>0.5</v>
      </c>
      <c r="E39" s="90" t="s">
        <v>75</v>
      </c>
      <c r="F39" s="91">
        <v>20000</v>
      </c>
      <c r="G39" s="92">
        <f t="shared" si="1"/>
        <v>10000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104</v>
      </c>
      <c r="C40" s="90" t="s">
        <v>16</v>
      </c>
      <c r="D40" s="90">
        <v>1</v>
      </c>
      <c r="E40" s="90" t="s">
        <v>75</v>
      </c>
      <c r="F40" s="91">
        <v>15000</v>
      </c>
      <c r="G40" s="92">
        <f t="shared" si="1"/>
        <v>15000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101</v>
      </c>
      <c r="C41" s="90" t="s">
        <v>16</v>
      </c>
      <c r="D41" s="90">
        <v>0.5</v>
      </c>
      <c r="E41" s="90" t="s">
        <v>75</v>
      </c>
      <c r="F41" s="91">
        <v>15000</v>
      </c>
      <c r="G41" s="92">
        <f t="shared" si="1"/>
        <v>7500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12" customHeight="1" x14ac:dyDescent="0.25">
      <c r="A42" s="73"/>
      <c r="B42" s="89" t="s">
        <v>105</v>
      </c>
      <c r="C42" s="90" t="s">
        <v>16</v>
      </c>
      <c r="D42" s="90">
        <v>1</v>
      </c>
      <c r="E42" s="90" t="s">
        <v>75</v>
      </c>
      <c r="F42" s="91">
        <v>20000</v>
      </c>
      <c r="G42" s="92">
        <f t="shared" si="1"/>
        <v>20000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s="77" customFormat="1" ht="12" customHeight="1" x14ac:dyDescent="0.25">
      <c r="A43" s="73"/>
      <c r="B43" s="89" t="s">
        <v>106</v>
      </c>
      <c r="C43" s="90" t="s">
        <v>16</v>
      </c>
      <c r="D43" s="90">
        <v>1</v>
      </c>
      <c r="E43" s="90" t="s">
        <v>52</v>
      </c>
      <c r="F43" s="91">
        <v>15000</v>
      </c>
      <c r="G43" s="92">
        <f t="shared" si="1"/>
        <v>15000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105</v>
      </c>
      <c r="C44" s="90" t="s">
        <v>16</v>
      </c>
      <c r="D44" s="90">
        <v>1</v>
      </c>
      <c r="E44" s="90" t="s">
        <v>52</v>
      </c>
      <c r="F44" s="91">
        <v>20000</v>
      </c>
      <c r="G44" s="92">
        <f t="shared" si="1"/>
        <v>20000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107</v>
      </c>
      <c r="C45" s="90" t="s">
        <v>16</v>
      </c>
      <c r="D45" s="90">
        <v>1</v>
      </c>
      <c r="E45" s="90" t="s">
        <v>52</v>
      </c>
      <c r="F45" s="91">
        <v>20000</v>
      </c>
      <c r="G45" s="92">
        <f t="shared" ref="G45:G47" si="2">+F45*D45</f>
        <v>20000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108</v>
      </c>
      <c r="C46" s="90" t="s">
        <v>16</v>
      </c>
      <c r="D46" s="90">
        <v>0.5</v>
      </c>
      <c r="E46" s="90" t="s">
        <v>109</v>
      </c>
      <c r="F46" s="91">
        <v>20000</v>
      </c>
      <c r="G46" s="92">
        <f t="shared" si="2"/>
        <v>10000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77" customFormat="1" ht="12" customHeight="1" x14ac:dyDescent="0.25">
      <c r="A47" s="73"/>
      <c r="B47" s="89" t="s">
        <v>110</v>
      </c>
      <c r="C47" s="90" t="s">
        <v>16</v>
      </c>
      <c r="D47" s="90">
        <v>15</v>
      </c>
      <c r="E47" s="90" t="s">
        <v>111</v>
      </c>
      <c r="F47" s="91">
        <v>35000</v>
      </c>
      <c r="G47" s="92">
        <f t="shared" si="2"/>
        <v>525000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ht="11.25" customHeight="1" x14ac:dyDescent="0.25">
      <c r="B48" s="16" t="s">
        <v>17</v>
      </c>
      <c r="C48" s="17"/>
      <c r="D48" s="17"/>
      <c r="E48" s="17"/>
      <c r="F48" s="18"/>
      <c r="G48" s="19">
        <f>SUM(G21:G47)</f>
        <v>1305000</v>
      </c>
    </row>
    <row r="49" spans="1:255" ht="15.75" customHeight="1" x14ac:dyDescent="0.25">
      <c r="A49" s="5"/>
      <c r="B49" s="13"/>
      <c r="C49" s="14"/>
      <c r="D49" s="14"/>
      <c r="E49" s="14"/>
      <c r="F49" s="15"/>
      <c r="G49" s="15"/>
      <c r="K49" s="66"/>
    </row>
    <row r="50" spans="1:255" ht="12" customHeight="1" x14ac:dyDescent="0.25">
      <c r="A50" s="5"/>
      <c r="B50" s="82" t="s">
        <v>18</v>
      </c>
      <c r="C50" s="83"/>
      <c r="D50" s="84"/>
      <c r="E50" s="84"/>
      <c r="F50" s="85"/>
      <c r="G50" s="86"/>
    </row>
    <row r="51" spans="1:255" ht="24" customHeight="1" x14ac:dyDescent="0.25">
      <c r="A51" s="5"/>
      <c r="B51" s="87" t="s">
        <v>10</v>
      </c>
      <c r="C51" s="88" t="s">
        <v>11</v>
      </c>
      <c r="D51" s="88" t="s">
        <v>12</v>
      </c>
      <c r="E51" s="87" t="s">
        <v>13</v>
      </c>
      <c r="F51" s="88" t="s">
        <v>14</v>
      </c>
      <c r="G51" s="87" t="s">
        <v>15</v>
      </c>
    </row>
    <row r="52" spans="1:255" s="77" customFormat="1" ht="12" customHeight="1" x14ac:dyDescent="0.25">
      <c r="A52" s="73"/>
      <c r="B52" s="89"/>
      <c r="C52" s="90"/>
      <c r="D52" s="90"/>
      <c r="E52" s="90"/>
      <c r="F52" s="91"/>
      <c r="G52" s="92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ht="11.25" customHeight="1" x14ac:dyDescent="0.25">
      <c r="B53" s="16" t="s">
        <v>19</v>
      </c>
      <c r="C53" s="17"/>
      <c r="D53" s="17"/>
      <c r="E53" s="17"/>
      <c r="F53" s="18"/>
      <c r="G53" s="19">
        <f>SUM(G52)</f>
        <v>0</v>
      </c>
    </row>
    <row r="54" spans="1:255" ht="15.75" customHeight="1" x14ac:dyDescent="0.25">
      <c r="A54" s="5"/>
      <c r="B54" s="13"/>
      <c r="C54" s="14"/>
      <c r="D54" s="14"/>
      <c r="E54" s="14"/>
      <c r="F54" s="15"/>
      <c r="G54" s="15"/>
      <c r="K54" s="66"/>
    </row>
    <row r="55" spans="1:255" ht="12" customHeight="1" x14ac:dyDescent="0.25">
      <c r="A55" s="5"/>
      <c r="B55" s="82" t="s">
        <v>20</v>
      </c>
      <c r="C55" s="83"/>
      <c r="D55" s="84"/>
      <c r="E55" s="84"/>
      <c r="F55" s="85"/>
      <c r="G55" s="86"/>
    </row>
    <row r="56" spans="1:255" ht="24" customHeight="1" x14ac:dyDescent="0.25">
      <c r="A56" s="5"/>
      <c r="B56" s="87" t="s">
        <v>10</v>
      </c>
      <c r="C56" s="88" t="s">
        <v>11</v>
      </c>
      <c r="D56" s="88" t="s">
        <v>12</v>
      </c>
      <c r="E56" s="87" t="s">
        <v>13</v>
      </c>
      <c r="F56" s="88" t="s">
        <v>14</v>
      </c>
      <c r="G56" s="87" t="s">
        <v>15</v>
      </c>
    </row>
    <row r="57" spans="1:255" s="77" customFormat="1" ht="12" customHeight="1" x14ac:dyDescent="0.25">
      <c r="A57" s="73"/>
      <c r="B57" s="89" t="s">
        <v>112</v>
      </c>
      <c r="C57" s="90" t="s">
        <v>65</v>
      </c>
      <c r="D57" s="90">
        <v>1</v>
      </c>
      <c r="E57" s="90" t="s">
        <v>113</v>
      </c>
      <c r="F57" s="91">
        <v>50000</v>
      </c>
      <c r="G57" s="92">
        <f t="shared" ref="G57" si="3">+F57*D57</f>
        <v>50000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ht="12" customHeight="1" x14ac:dyDescent="0.25">
      <c r="A58" s="33"/>
      <c r="B58" s="67" t="s">
        <v>21</v>
      </c>
      <c r="C58" s="68"/>
      <c r="D58" s="68"/>
      <c r="E58" s="68"/>
      <c r="F58" s="69"/>
      <c r="G58" s="70">
        <f>SUM(G57:G57)</f>
        <v>50000</v>
      </c>
    </row>
    <row r="59" spans="1:255" ht="12" customHeight="1" x14ac:dyDescent="0.25">
      <c r="A59" s="33"/>
      <c r="B59" s="13"/>
      <c r="C59" s="14"/>
      <c r="D59" s="14"/>
      <c r="E59" s="14"/>
      <c r="F59" s="15"/>
      <c r="G59" s="15"/>
    </row>
    <row r="60" spans="1:255" ht="12" customHeight="1" x14ac:dyDescent="0.25">
      <c r="A60" s="5"/>
      <c r="B60" s="82" t="s">
        <v>22</v>
      </c>
      <c r="C60" s="83"/>
      <c r="D60" s="84"/>
      <c r="E60" s="84"/>
      <c r="F60" s="85"/>
      <c r="G60" s="86"/>
    </row>
    <row r="61" spans="1:255" ht="24" customHeight="1" x14ac:dyDescent="0.25">
      <c r="A61" s="5"/>
      <c r="B61" s="87" t="s">
        <v>23</v>
      </c>
      <c r="C61" s="88" t="s">
        <v>24</v>
      </c>
      <c r="D61" s="88" t="s">
        <v>25</v>
      </c>
      <c r="E61" s="87" t="s">
        <v>13</v>
      </c>
      <c r="F61" s="88" t="s">
        <v>14</v>
      </c>
      <c r="G61" s="87" t="s">
        <v>15</v>
      </c>
    </row>
    <row r="62" spans="1:255" s="77" customFormat="1" ht="12" customHeight="1" x14ac:dyDescent="0.25">
      <c r="A62" s="73"/>
      <c r="B62" s="106" t="s">
        <v>66</v>
      </c>
      <c r="C62" s="90"/>
      <c r="D62" s="90"/>
      <c r="E62" s="90"/>
      <c r="F62" s="91"/>
      <c r="G62" s="92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9" t="s">
        <v>114</v>
      </c>
      <c r="C63" s="90" t="s">
        <v>67</v>
      </c>
      <c r="D63" s="90">
        <v>100</v>
      </c>
      <c r="E63" s="90" t="s">
        <v>52</v>
      </c>
      <c r="F63" s="91">
        <v>1934</v>
      </c>
      <c r="G63" s="92">
        <f t="shared" ref="G63:G78" si="4">+F63*D63</f>
        <v>193400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89" t="s">
        <v>115</v>
      </c>
      <c r="C64" s="90" t="s">
        <v>67</v>
      </c>
      <c r="D64" s="90">
        <v>200</v>
      </c>
      <c r="E64" s="90" t="s">
        <v>52</v>
      </c>
      <c r="F64" s="91">
        <v>1067</v>
      </c>
      <c r="G64" s="92">
        <f t="shared" si="4"/>
        <v>213400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106" t="s">
        <v>69</v>
      </c>
      <c r="C65" s="90"/>
      <c r="D65" s="90"/>
      <c r="E65" s="90"/>
      <c r="F65" s="91"/>
      <c r="G65" s="92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116</v>
      </c>
      <c r="C66" s="90" t="s">
        <v>67</v>
      </c>
      <c r="D66" s="90">
        <v>180</v>
      </c>
      <c r="E66" s="90" t="s">
        <v>74</v>
      </c>
      <c r="F66" s="91">
        <v>1025</v>
      </c>
      <c r="G66" s="92">
        <f t="shared" si="4"/>
        <v>184500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9" t="s">
        <v>117</v>
      </c>
      <c r="C67" s="90" t="s">
        <v>68</v>
      </c>
      <c r="D67" s="90">
        <v>0.36</v>
      </c>
      <c r="E67" s="90" t="s">
        <v>118</v>
      </c>
      <c r="F67" s="91">
        <f>114000*1.19</f>
        <v>135660</v>
      </c>
      <c r="G67" s="92">
        <f t="shared" si="4"/>
        <v>48837.599999999999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119</v>
      </c>
      <c r="C68" s="90" t="s">
        <v>68</v>
      </c>
      <c r="D68" s="90">
        <v>20</v>
      </c>
      <c r="E68" s="90" t="s">
        <v>71</v>
      </c>
      <c r="F68" s="91">
        <v>3362</v>
      </c>
      <c r="G68" s="92">
        <f t="shared" si="4"/>
        <v>67240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120</v>
      </c>
      <c r="C69" s="90" t="s">
        <v>68</v>
      </c>
      <c r="D69" s="90">
        <v>0.6</v>
      </c>
      <c r="E69" s="90" t="s">
        <v>118</v>
      </c>
      <c r="F69" s="91">
        <v>26580</v>
      </c>
      <c r="G69" s="92">
        <f t="shared" si="4"/>
        <v>15948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121</v>
      </c>
      <c r="C70" s="90" t="s">
        <v>68</v>
      </c>
      <c r="D70" s="90">
        <v>0.36</v>
      </c>
      <c r="E70" s="90" t="s">
        <v>118</v>
      </c>
      <c r="F70" s="91">
        <v>96070</v>
      </c>
      <c r="G70" s="92">
        <f t="shared" si="4"/>
        <v>34585.199999999997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106" t="s">
        <v>76</v>
      </c>
      <c r="C71" s="90"/>
      <c r="D71" s="90"/>
      <c r="E71" s="90"/>
      <c r="F71" s="91"/>
      <c r="G71" s="92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122</v>
      </c>
      <c r="C72" s="90" t="s">
        <v>68</v>
      </c>
      <c r="D72" s="90">
        <v>3</v>
      </c>
      <c r="E72" s="90" t="s">
        <v>113</v>
      </c>
      <c r="F72" s="91">
        <v>35370</v>
      </c>
      <c r="G72" s="92">
        <f t="shared" si="4"/>
        <v>106110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89" t="s">
        <v>123</v>
      </c>
      <c r="C73" s="90" t="s">
        <v>68</v>
      </c>
      <c r="D73" s="90">
        <v>7</v>
      </c>
      <c r="E73" s="90" t="s">
        <v>89</v>
      </c>
      <c r="F73" s="91">
        <v>9838</v>
      </c>
      <c r="G73" s="92">
        <f t="shared" si="4"/>
        <v>68866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106" t="s">
        <v>70</v>
      </c>
      <c r="C74" s="90"/>
      <c r="D74" s="90"/>
      <c r="E74" s="90"/>
      <c r="F74" s="91"/>
      <c r="G74" s="92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124</v>
      </c>
      <c r="C75" s="90" t="s">
        <v>68</v>
      </c>
      <c r="D75" s="90">
        <v>0.5</v>
      </c>
      <c r="E75" s="90" t="s">
        <v>125</v>
      </c>
      <c r="F75" s="91">
        <v>24460</v>
      </c>
      <c r="G75" s="92">
        <f t="shared" si="4"/>
        <v>12230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126</v>
      </c>
      <c r="C76" s="90" t="s">
        <v>68</v>
      </c>
      <c r="D76" s="90">
        <v>0.2</v>
      </c>
      <c r="E76" s="90" t="s">
        <v>75</v>
      </c>
      <c r="F76" s="91">
        <v>76500</v>
      </c>
      <c r="G76" s="92">
        <f t="shared" si="4"/>
        <v>15300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127</v>
      </c>
      <c r="C77" s="90" t="s">
        <v>67</v>
      </c>
      <c r="D77" s="90">
        <v>0.25</v>
      </c>
      <c r="E77" s="90" t="s">
        <v>109</v>
      </c>
      <c r="F77" s="91">
        <v>32040</v>
      </c>
      <c r="G77" s="92">
        <f t="shared" si="4"/>
        <v>8010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128</v>
      </c>
      <c r="C78" s="90" t="s">
        <v>68</v>
      </c>
      <c r="D78" s="90">
        <v>0.4</v>
      </c>
      <c r="E78" s="90" t="s">
        <v>93</v>
      </c>
      <c r="F78" s="91">
        <v>46590</v>
      </c>
      <c r="G78" s="92">
        <f t="shared" si="4"/>
        <v>18636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1.25" customHeight="1" x14ac:dyDescent="0.25">
      <c r="B79" s="16" t="s">
        <v>26</v>
      </c>
      <c r="C79" s="17"/>
      <c r="D79" s="17"/>
      <c r="E79" s="17"/>
      <c r="F79" s="18"/>
      <c r="G79" s="19">
        <f>SUM(G62:G78)</f>
        <v>987062.79999999993</v>
      </c>
    </row>
    <row r="80" spans="1:255" ht="11.25" customHeight="1" x14ac:dyDescent="0.25">
      <c r="B80" s="13"/>
      <c r="C80" s="14"/>
      <c r="D80" s="14"/>
      <c r="E80" s="20"/>
      <c r="F80" s="15"/>
      <c r="G80" s="15"/>
    </row>
    <row r="81" spans="1:255" ht="12" customHeight="1" x14ac:dyDescent="0.25">
      <c r="A81" s="5"/>
      <c r="B81" s="82" t="s">
        <v>27</v>
      </c>
      <c r="C81" s="83"/>
      <c r="D81" s="84"/>
      <c r="E81" s="84"/>
      <c r="F81" s="85"/>
      <c r="G81" s="86"/>
    </row>
    <row r="82" spans="1:255" ht="24" customHeight="1" x14ac:dyDescent="0.25">
      <c r="A82" s="5"/>
      <c r="B82" s="87" t="s">
        <v>28</v>
      </c>
      <c r="C82" s="88" t="s">
        <v>24</v>
      </c>
      <c r="D82" s="88" t="s">
        <v>25</v>
      </c>
      <c r="E82" s="87" t="s">
        <v>13</v>
      </c>
      <c r="F82" s="88" t="s">
        <v>14</v>
      </c>
      <c r="G82" s="87" t="s">
        <v>15</v>
      </c>
    </row>
    <row r="83" spans="1:255" s="77" customFormat="1" ht="38.25" x14ac:dyDescent="0.25">
      <c r="A83" s="73"/>
      <c r="B83" s="105" t="s">
        <v>129</v>
      </c>
      <c r="C83" s="90" t="s">
        <v>11</v>
      </c>
      <c r="D83" s="90">
        <v>40</v>
      </c>
      <c r="E83" s="90" t="s">
        <v>130</v>
      </c>
      <c r="F83" s="91">
        <v>2500</v>
      </c>
      <c r="G83" s="92">
        <f t="shared" ref="G83" si="5">+F83*D83</f>
        <v>100000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ht="11.25" customHeight="1" x14ac:dyDescent="0.25">
      <c r="B84" s="16" t="s">
        <v>29</v>
      </c>
      <c r="C84" s="17"/>
      <c r="D84" s="17"/>
      <c r="E84" s="17"/>
      <c r="F84" s="18"/>
      <c r="G84" s="19">
        <f>SUM(G83:G83)</f>
        <v>100000</v>
      </c>
    </row>
    <row r="85" spans="1:255" ht="11.25" customHeight="1" x14ac:dyDescent="0.25">
      <c r="B85" s="36"/>
      <c r="C85" s="36"/>
      <c r="D85" s="36"/>
      <c r="E85" s="36"/>
      <c r="F85" s="37"/>
      <c r="G85" s="37"/>
    </row>
    <row r="86" spans="1:255" ht="11.25" customHeight="1" x14ac:dyDescent="0.25">
      <c r="B86" s="38" t="s">
        <v>30</v>
      </c>
      <c r="C86" s="39"/>
      <c r="D86" s="39"/>
      <c r="E86" s="39"/>
      <c r="F86" s="39"/>
      <c r="G86" s="40">
        <f>G48+G53+G58+G79+G84</f>
        <v>2442062.7999999998</v>
      </c>
    </row>
    <row r="87" spans="1:255" ht="11.25" customHeight="1" x14ac:dyDescent="0.25">
      <c r="B87" s="41" t="s">
        <v>31</v>
      </c>
      <c r="C87" s="22"/>
      <c r="D87" s="22"/>
      <c r="E87" s="22"/>
      <c r="F87" s="22"/>
      <c r="G87" s="42">
        <f>G86*0.05</f>
        <v>122103.14</v>
      </c>
    </row>
    <row r="88" spans="1:255" ht="11.25" customHeight="1" x14ac:dyDescent="0.25">
      <c r="B88" s="43" t="s">
        <v>32</v>
      </c>
      <c r="C88" s="21"/>
      <c r="D88" s="21"/>
      <c r="E88" s="21"/>
      <c r="F88" s="21"/>
      <c r="G88" s="44">
        <f>G87+G86</f>
        <v>2564165.94</v>
      </c>
    </row>
    <row r="89" spans="1:255" ht="11.25" customHeight="1" x14ac:dyDescent="0.25">
      <c r="B89" s="41" t="s">
        <v>33</v>
      </c>
      <c r="C89" s="22"/>
      <c r="D89" s="22"/>
      <c r="E89" s="22"/>
      <c r="F89" s="22"/>
      <c r="G89" s="42">
        <f>G12</f>
        <v>3000000</v>
      </c>
    </row>
    <row r="90" spans="1:255" ht="11.25" customHeight="1" x14ac:dyDescent="0.25">
      <c r="B90" s="45" t="s">
        <v>34</v>
      </c>
      <c r="C90" s="46"/>
      <c r="D90" s="46"/>
      <c r="E90" s="46"/>
      <c r="F90" s="46"/>
      <c r="G90" s="47">
        <f>G89-G88</f>
        <v>435834.06000000006</v>
      </c>
    </row>
    <row r="91" spans="1:255" ht="11.25" customHeight="1" x14ac:dyDescent="0.25">
      <c r="B91" s="34" t="s">
        <v>35</v>
      </c>
      <c r="C91" s="35"/>
      <c r="D91" s="35"/>
      <c r="E91" s="35"/>
      <c r="F91" s="35"/>
      <c r="G91" s="30"/>
    </row>
    <row r="92" spans="1:255" ht="11.25" customHeight="1" thickBot="1" x14ac:dyDescent="0.3">
      <c r="B92" s="48"/>
      <c r="C92" s="35"/>
      <c r="D92" s="35"/>
      <c r="E92" s="35"/>
      <c r="F92" s="35"/>
      <c r="G92" s="30"/>
    </row>
    <row r="93" spans="1:255" ht="11.25" customHeight="1" x14ac:dyDescent="0.25">
      <c r="B93" s="93" t="s">
        <v>58</v>
      </c>
      <c r="C93" s="94"/>
      <c r="D93" s="94"/>
      <c r="E93" s="94"/>
      <c r="F93" s="95"/>
      <c r="G93" s="30"/>
    </row>
    <row r="94" spans="1:255" ht="11.25" customHeight="1" x14ac:dyDescent="0.25">
      <c r="B94" s="102" t="s">
        <v>53</v>
      </c>
      <c r="C94" s="96"/>
      <c r="D94" s="96"/>
      <c r="E94" s="96"/>
      <c r="F94" s="97"/>
      <c r="G94" s="30"/>
    </row>
    <row r="95" spans="1:255" ht="11.25" customHeight="1" x14ac:dyDescent="0.25">
      <c r="B95" s="102" t="s">
        <v>54</v>
      </c>
      <c r="C95" s="96"/>
      <c r="D95" s="96"/>
      <c r="E95" s="96"/>
      <c r="F95" s="97"/>
      <c r="G95" s="30"/>
    </row>
    <row r="96" spans="1:255" ht="11.25" customHeight="1" x14ac:dyDescent="0.25">
      <c r="B96" s="102" t="s">
        <v>55</v>
      </c>
      <c r="C96" s="96"/>
      <c r="D96" s="96"/>
      <c r="E96" s="96"/>
      <c r="F96" s="97"/>
      <c r="G96" s="30"/>
    </row>
    <row r="97" spans="2:7" ht="11.25" customHeight="1" x14ac:dyDescent="0.25">
      <c r="B97" s="102" t="s">
        <v>56</v>
      </c>
      <c r="C97" s="96"/>
      <c r="D97" s="96"/>
      <c r="E97" s="96"/>
      <c r="F97" s="97"/>
      <c r="G97" s="30"/>
    </row>
    <row r="98" spans="2:7" ht="11.25" customHeight="1" x14ac:dyDescent="0.25">
      <c r="B98" s="102" t="s">
        <v>57</v>
      </c>
      <c r="C98" s="96"/>
      <c r="D98" s="96"/>
      <c r="E98" s="96"/>
      <c r="F98" s="97"/>
      <c r="G98" s="30"/>
    </row>
    <row r="99" spans="2:7" ht="11.25" customHeight="1" thickBot="1" x14ac:dyDescent="0.3">
      <c r="B99" s="103" t="s">
        <v>62</v>
      </c>
      <c r="C99" s="98"/>
      <c r="D99" s="98"/>
      <c r="E99" s="98"/>
      <c r="F99" s="99"/>
      <c r="G99" s="30"/>
    </row>
    <row r="100" spans="2:7" ht="11.25" customHeight="1" x14ac:dyDescent="0.25">
      <c r="B100" s="58"/>
      <c r="C100" s="32"/>
      <c r="D100" s="32"/>
      <c r="E100" s="32"/>
      <c r="F100" s="32"/>
      <c r="G100" s="30"/>
    </row>
    <row r="101" spans="2:7" ht="11.25" customHeight="1" thickBot="1" x14ac:dyDescent="0.3">
      <c r="B101" s="114" t="s">
        <v>36</v>
      </c>
      <c r="C101" s="115"/>
      <c r="D101" s="57"/>
      <c r="E101" s="23"/>
      <c r="F101" s="23"/>
      <c r="G101" s="30"/>
    </row>
    <row r="102" spans="2:7" ht="11.25" customHeight="1" x14ac:dyDescent="0.25">
      <c r="B102" s="50" t="s">
        <v>28</v>
      </c>
      <c r="C102" s="24" t="s">
        <v>37</v>
      </c>
      <c r="D102" s="51" t="s">
        <v>38</v>
      </c>
      <c r="E102" s="23"/>
      <c r="F102" s="23"/>
      <c r="G102" s="30"/>
    </row>
    <row r="103" spans="2:7" ht="11.25" customHeight="1" x14ac:dyDescent="0.25">
      <c r="B103" s="52" t="s">
        <v>39</v>
      </c>
      <c r="C103" s="25">
        <f>+G48</f>
        <v>1305000</v>
      </c>
      <c r="D103" s="53">
        <f>(C103/C109)</f>
        <v>0.50893742079734516</v>
      </c>
      <c r="E103" s="23"/>
      <c r="F103" s="23"/>
      <c r="G103" s="30"/>
    </row>
    <row r="104" spans="2:7" ht="11.25" customHeight="1" x14ac:dyDescent="0.25">
      <c r="B104" s="52" t="s">
        <v>40</v>
      </c>
      <c r="C104" s="26">
        <v>0</v>
      </c>
      <c r="D104" s="53">
        <v>0</v>
      </c>
      <c r="E104" s="23"/>
      <c r="F104" s="23"/>
      <c r="G104" s="30"/>
    </row>
    <row r="105" spans="2:7" ht="11.25" customHeight="1" x14ac:dyDescent="0.25">
      <c r="B105" s="52" t="s">
        <v>41</v>
      </c>
      <c r="C105" s="25">
        <f>+G58</f>
        <v>50000</v>
      </c>
      <c r="D105" s="53">
        <f>(C105/C109)</f>
        <v>1.9499518038212458E-2</v>
      </c>
      <c r="E105" s="23"/>
      <c r="F105" s="23"/>
      <c r="G105" s="30"/>
    </row>
    <row r="106" spans="2:7" ht="11.25" customHeight="1" x14ac:dyDescent="0.25">
      <c r="B106" s="52" t="s">
        <v>23</v>
      </c>
      <c r="C106" s="25">
        <f>+G79</f>
        <v>987062.79999999993</v>
      </c>
      <c r="D106" s="53">
        <f>(C106/C109)</f>
        <v>0.38494497746896988</v>
      </c>
      <c r="E106" s="23"/>
      <c r="F106" s="23"/>
      <c r="G106" s="30"/>
    </row>
    <row r="107" spans="2:7" ht="11.25" customHeight="1" x14ac:dyDescent="0.25">
      <c r="B107" s="52" t="s">
        <v>42</v>
      </c>
      <c r="C107" s="27">
        <f>+G84</f>
        <v>100000</v>
      </c>
      <c r="D107" s="53">
        <f>(C107/C109)</f>
        <v>3.8999036076424916E-2</v>
      </c>
      <c r="E107" s="29"/>
      <c r="F107" s="29"/>
      <c r="G107" s="30"/>
    </row>
    <row r="108" spans="2:7" ht="11.25" customHeight="1" x14ac:dyDescent="0.25">
      <c r="B108" s="52" t="s">
        <v>43</v>
      </c>
      <c r="C108" s="27">
        <f>+G87</f>
        <v>122103.14</v>
      </c>
      <c r="D108" s="53">
        <f>(C108/C109)</f>
        <v>4.7619047619047616E-2</v>
      </c>
      <c r="E108" s="29"/>
      <c r="F108" s="29"/>
      <c r="G108" s="30"/>
    </row>
    <row r="109" spans="2:7" ht="11.25" customHeight="1" thickBot="1" x14ac:dyDescent="0.3">
      <c r="B109" s="54" t="s">
        <v>44</v>
      </c>
      <c r="C109" s="55">
        <f>SUM(C103:C108)</f>
        <v>2564165.94</v>
      </c>
      <c r="D109" s="56">
        <f>SUM(D103:D108)</f>
        <v>1.0000000000000002</v>
      </c>
      <c r="E109" s="29"/>
      <c r="F109" s="29"/>
      <c r="G109" s="30"/>
    </row>
    <row r="110" spans="2:7" ht="11.25" customHeight="1" x14ac:dyDescent="0.25">
      <c r="B110" s="48"/>
      <c r="C110" s="35"/>
      <c r="D110" s="35"/>
      <c r="E110" s="35"/>
      <c r="F110" s="35"/>
      <c r="G110" s="30"/>
    </row>
    <row r="111" spans="2:7" ht="11.25" customHeight="1" x14ac:dyDescent="0.25">
      <c r="B111" s="49"/>
      <c r="C111" s="35"/>
      <c r="D111" s="35"/>
      <c r="E111" s="35"/>
      <c r="F111" s="35"/>
      <c r="G111" s="30"/>
    </row>
    <row r="112" spans="2:7" ht="11.25" customHeight="1" thickBot="1" x14ac:dyDescent="0.3">
      <c r="B112" s="61"/>
      <c r="C112" s="62" t="s">
        <v>59</v>
      </c>
      <c r="D112" s="63"/>
      <c r="E112" s="64"/>
      <c r="F112" s="28"/>
      <c r="G112" s="30"/>
    </row>
    <row r="113" spans="2:7" ht="11.25" customHeight="1" x14ac:dyDescent="0.25">
      <c r="B113" s="65" t="s">
        <v>49</v>
      </c>
      <c r="C113" s="100">
        <v>10000</v>
      </c>
      <c r="D113" s="100">
        <v>12000</v>
      </c>
      <c r="E113" s="101">
        <v>14000</v>
      </c>
      <c r="F113" s="60"/>
      <c r="G113" s="31"/>
    </row>
    <row r="114" spans="2:7" ht="11.25" customHeight="1" thickBot="1" x14ac:dyDescent="0.3">
      <c r="B114" s="54" t="s">
        <v>60</v>
      </c>
      <c r="C114" s="71">
        <f>(G88/C113)</f>
        <v>256.41659399999998</v>
      </c>
      <c r="D114" s="71">
        <f>(G88/D113)</f>
        <v>213.68049500000001</v>
      </c>
      <c r="E114" s="72">
        <f>(G88/E113)</f>
        <v>183.15470999999999</v>
      </c>
      <c r="F114" s="60"/>
      <c r="G114" s="31"/>
    </row>
    <row r="115" spans="2:7" ht="11.25" customHeight="1" x14ac:dyDescent="0.25">
      <c r="B115" s="59" t="s">
        <v>45</v>
      </c>
      <c r="C115" s="32"/>
      <c r="D115" s="32"/>
      <c r="E115" s="32"/>
      <c r="F115" s="32"/>
      <c r="G115" s="32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VINIFERA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2023-02-14T15:13:47Z</dcterms:modified>
</cp:coreProperties>
</file>