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Plantas Frutale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D90" i="1"/>
  <c r="G42" i="1" l="1"/>
  <c r="G43" i="1"/>
  <c r="G44" i="1"/>
  <c r="G46" i="1"/>
  <c r="G47" i="1"/>
  <c r="G49" i="1"/>
  <c r="G50" i="1"/>
  <c r="G41" i="1"/>
  <c r="G51" i="1" l="1"/>
  <c r="G58" i="1" l="1"/>
  <c r="G57" i="1"/>
  <c r="G56" i="1"/>
  <c r="G55" i="1"/>
  <c r="G22" i="1"/>
  <c r="G23" i="1"/>
  <c r="G24" i="1"/>
  <c r="G21" i="1"/>
  <c r="G59" i="1" l="1"/>
  <c r="G26" i="1"/>
  <c r="G12" i="1"/>
  <c r="C84" i="1" l="1"/>
  <c r="G64" i="1"/>
  <c r="C80" i="1" l="1"/>
  <c r="C83" i="1"/>
  <c r="C82" i="1"/>
  <c r="G61" i="1" l="1"/>
  <c r="G62" i="1" s="1"/>
  <c r="G63" i="1" l="1"/>
  <c r="C85" i="1"/>
  <c r="C86" i="1" s="1"/>
  <c r="D83" i="1" s="1"/>
  <c r="D91" i="1" l="1"/>
  <c r="C91" i="1"/>
  <c r="E91" i="1"/>
  <c r="G65" i="1"/>
  <c r="D85" i="1"/>
  <c r="D82" i="1"/>
  <c r="D84" i="1"/>
  <c r="D80" i="1"/>
  <c r="D86" i="1" l="1"/>
</calcChain>
</file>

<file path=xl/sharedStrings.xml><?xml version="1.0" encoding="utf-8"?>
<sst xmlns="http://schemas.openxmlformats.org/spreadsheetml/2006/main" count="146" uniqueCount="104">
  <si>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</si>
  <si>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</si>
  <si>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</si>
  <si>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</si>
  <si>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</si>
  <si>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</si>
  <si>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</si>
  <si>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</si>
  <si>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</si>
  <si>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</si>
  <si>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</si>
  <si>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</si>
  <si>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</si>
  <si>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</si>
  <si>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</si>
  <si>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</si>
  <si>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</si>
  <si>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</si>
  <si>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</si>
  <si>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</si>
  <si>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</si>
  <si>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</si>
  <si>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</si>
  <si>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</si>
  <si>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</si>
  <si>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Septiembre-Octubre</t>
  </si>
  <si>
    <t>Subtotal Costo Maquinaria</t>
  </si>
  <si>
    <t>INSUMOS</t>
  </si>
  <si>
    <t>Insumos</t>
  </si>
  <si>
    <t>Unidad (Kg/l/u)</t>
  </si>
  <si>
    <t>Cantidad (Kg/l/u)</t>
  </si>
  <si>
    <t>FERTILIZANTES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</si>
  <si>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</si>
  <si>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</si>
  <si>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</si>
  <si>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</si>
  <si>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</si>
  <si>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</si>
  <si>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</si>
  <si>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</si>
  <si>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</si>
  <si>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</si>
  <si>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</si>
  <si>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</si>
  <si>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</si>
  <si>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</si>
  <si>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</si>
  <si>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</si>
  <si>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</si>
  <si>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</si>
  <si>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</si>
  <si>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</si>
  <si>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</si>
  <si>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</si>
  <si>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</si>
  <si>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</si>
  <si>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</si>
  <si>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Agosto</t>
  </si>
  <si>
    <t>Lorsban Plus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</si>
  <si>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</si>
  <si>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</si>
  <si>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</si>
  <si>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</si>
  <si>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Riegos</t>
  </si>
  <si>
    <t>Tangelo, Lima Bears, Pomelo, Lima Sutil, Naranja Valencia</t>
  </si>
  <si>
    <t>Heladas-estructuras productivas dañadas por sismos-lluvia excesiva-aluviones y viento.</t>
  </si>
  <si>
    <t>Preparación Patrón</t>
  </si>
  <si>
    <t>Agosto-Diciembre</t>
  </si>
  <si>
    <t>Diciembre-Marzo</t>
  </si>
  <si>
    <t>Injertación</t>
  </si>
  <si>
    <t>Marzo-Abril</t>
  </si>
  <si>
    <t>Anual</t>
  </si>
  <si>
    <t>Compost</t>
  </si>
  <si>
    <t>Agosto-Marzo</t>
  </si>
  <si>
    <t>Arena</t>
  </si>
  <si>
    <t>SUSTRATOS</t>
  </si>
  <si>
    <t>Urea</t>
  </si>
  <si>
    <t>Saco 25 Kg</t>
  </si>
  <si>
    <t>Rollo</t>
  </si>
  <si>
    <t>Kg</t>
  </si>
  <si>
    <t>Microtubo 4 mm</t>
  </si>
  <si>
    <t>2. Precio de insumos corresponde a  precios  no colocados en el predio.</t>
  </si>
  <si>
    <t>7. Unidad productiva equivalente a 200 m2.</t>
  </si>
  <si>
    <t>8. Producción estimada de 4.900 plantas con 10% de pérdida=4.410 plantas a venta.</t>
  </si>
  <si>
    <t>RENDIMIENTO ( Plantas/200 m2)</t>
  </si>
  <si>
    <t>PRECIO ESPERADO ($/Planta.)</t>
  </si>
  <si>
    <t>Rendimiento (Plantas/200 m2)</t>
  </si>
  <si>
    <t>Costo unitario ($/Planta) (*)</t>
  </si>
  <si>
    <t>Vertmec 018 EC</t>
  </si>
  <si>
    <t>ESCENARIOS COSTO UNITARIO  ($/Planta)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</si>
  <si>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</si>
  <si>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</si>
  <si>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Turba 300 Lt</t>
  </si>
  <si>
    <t>NitrofosKa Foliar</t>
  </si>
  <si>
    <t>Bolsas (20X40x100 cm)</t>
  </si>
  <si>
    <t>Trnasplante, Llenado de Bolsas, Limpieza, Fertilización Foliar y Riego.</t>
  </si>
  <si>
    <t>Tierra de Hojas</t>
  </si>
  <si>
    <t>M³</t>
  </si>
  <si>
    <t>Plansa 3/4" x 100 mt</t>
  </si>
  <si>
    <t>Mt</t>
  </si>
  <si>
    <t>Malla Antiafidos 10X100 mt</t>
  </si>
  <si>
    <t>COSTOS DIRECTOS DE PRODUCCIÓN POR 200 m2 (INCLUYE IVA)</t>
  </si>
  <si>
    <t>VIVERO PLANTAS FRUTALES</t>
  </si>
  <si>
    <t>Ferias Libres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</si>
</sst>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/>
    <xf numFmtId="3" fontId="1" fillId="2" borderId="1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49" fontId="1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5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8" fillId="0" borderId="40" xfId="0" applyFont="1" applyFill="1" applyBorder="1"/>
    <xf numFmtId="0" fontId="1" fillId="2" borderId="19" xfId="0" applyFont="1" applyFill="1" applyBorder="1" applyAlignment="1"/>
    <xf numFmtId="0" fontId="1" fillId="2" borderId="41" xfId="0" applyFont="1" applyFill="1" applyBorder="1" applyAlignment="1"/>
    <xf numFmtId="0" fontId="8" fillId="0" borderId="42" xfId="0" applyFont="1" applyFill="1" applyBorder="1"/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9" borderId="50" xfId="0" applyFont="1" applyFill="1" applyBorder="1" applyAlignment="1"/>
    <xf numFmtId="0" fontId="1" fillId="7" borderId="19" xfId="0" applyFont="1" applyFill="1" applyBorder="1" applyAlignment="1"/>
    <xf numFmtId="49" fontId="5" fillId="8" borderId="30" xfId="0" applyNumberFormat="1" applyFont="1" applyFill="1" applyBorder="1" applyAlignment="1">
      <alignment vertical="center"/>
    </xf>
    <xf numFmtId="49" fontId="5" fillId="8" borderId="20" xfId="0" applyNumberFormat="1" applyFont="1" applyFill="1" applyBorder="1" applyAlignment="1">
      <alignment vertical="center"/>
    </xf>
    <xf numFmtId="49" fontId="1" fillId="8" borderId="31" xfId="0" applyNumberFormat="1" applyFont="1" applyFill="1" applyBorder="1" applyAlignment="1"/>
    <xf numFmtId="49" fontId="5" fillId="2" borderId="32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vertical="center"/>
    </xf>
    <xf numFmtId="0" fontId="4" fillId="7" borderId="19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165" fontId="5" fillId="8" borderId="35" xfId="0" applyNumberFormat="1" applyFont="1" applyFill="1" applyBorder="1" applyAlignment="1">
      <alignment vertical="center"/>
    </xf>
    <xf numFmtId="9" fontId="5" fillId="8" borderId="36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49" fontId="3" fillId="9" borderId="38" xfId="0" applyNumberFormat="1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0" fontId="4" fillId="9" borderId="39" xfId="0" applyFont="1" applyFill="1" applyBorder="1" applyAlignment="1">
      <alignment vertical="center"/>
    </xf>
    <xf numFmtId="49" fontId="5" fillId="8" borderId="45" xfId="0" applyNumberFormat="1" applyFont="1" applyFill="1" applyBorder="1" applyAlignment="1">
      <alignment vertical="center"/>
    </xf>
    <xf numFmtId="3" fontId="5" fillId="8" borderId="46" xfId="0" applyNumberFormat="1" applyFont="1" applyFill="1" applyBorder="1" applyAlignment="1">
      <alignment vertical="center"/>
    </xf>
    <xf numFmtId="3" fontId="5" fillId="8" borderId="47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vertical="center"/>
    </xf>
    <xf numFmtId="165" fontId="5" fillId="8" borderId="36" xfId="0" applyNumberFormat="1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5" borderId="22" xfId="0" applyNumberFormat="1" applyFont="1" applyFill="1" applyBorder="1" applyAlignment="1">
      <alignment vertical="center"/>
    </xf>
    <xf numFmtId="0" fontId="10" fillId="5" borderId="23" xfId="0" applyFont="1" applyFill="1" applyBorder="1" applyAlignment="1">
      <alignment vertical="center"/>
    </xf>
    <xf numFmtId="164" fontId="10" fillId="5" borderId="24" xfId="0" applyNumberFormat="1" applyFont="1" applyFill="1" applyBorder="1" applyAlignment="1">
      <alignment vertical="center"/>
    </xf>
    <xf numFmtId="49" fontId="10" fillId="3" borderId="25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4" fontId="10" fillId="3" borderId="26" xfId="0" applyNumberFormat="1" applyFont="1" applyFill="1" applyBorder="1" applyAlignment="1">
      <alignment vertical="center"/>
    </xf>
    <xf numFmtId="49" fontId="10" fillId="5" borderId="25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4" fontId="10" fillId="5" borderId="26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0" fillId="6" borderId="29" xfId="0" applyNumberFormat="1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horizontal="right" wrapText="1"/>
    </xf>
    <xf numFmtId="49" fontId="3" fillId="9" borderId="48" xfId="0" applyNumberFormat="1" applyFont="1" applyFill="1" applyBorder="1" applyAlignment="1">
      <alignment vertical="center"/>
    </xf>
    <xf numFmtId="0" fontId="5" fillId="9" borderId="4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49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2"/>
  <sheetViews>
    <sheetView showGridLines="0" tabSelected="1" topLeftCell="A10" workbookViewId="0">
      <selection activeCell="I15" sqref="I15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4531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1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24.75" customHeight="1" x14ac:dyDescent="0.35">
      <c r="B9" s="103" t="s">
        <v>0</v>
      </c>
      <c r="C9" s="123" t="s">
        <v>102</v>
      </c>
      <c r="D9" s="104"/>
      <c r="E9" s="130" t="s">
        <v>84</v>
      </c>
      <c r="F9" s="131"/>
      <c r="G9" s="105">
        <v>4410</v>
      </c>
    </row>
    <row r="10" spans="2:7" ht="38.25" customHeight="1" x14ac:dyDescent="0.35">
      <c r="B10" s="17" t="s">
        <v>1</v>
      </c>
      <c r="C10" s="18" t="s">
        <v>64</v>
      </c>
      <c r="D10" s="16"/>
      <c r="E10" s="128" t="s">
        <v>2</v>
      </c>
      <c r="F10" s="129"/>
      <c r="G10" s="19" t="s">
        <v>57</v>
      </c>
    </row>
    <row r="11" spans="2:7" ht="18" customHeight="1" x14ac:dyDescent="0.35">
      <c r="B11" s="17" t="s">
        <v>3</v>
      </c>
      <c r="C11" s="15" t="s">
        <v>4</v>
      </c>
      <c r="D11" s="16"/>
      <c r="E11" s="126" t="s">
        <v>85</v>
      </c>
      <c r="F11" s="127"/>
      <c r="G11" s="20">
        <v>5000</v>
      </c>
    </row>
    <row r="12" spans="2:7" ht="11.25" customHeight="1" x14ac:dyDescent="0.35">
      <c r="B12" s="17" t="s">
        <v>5</v>
      </c>
      <c r="C12" s="15" t="s">
        <v>55</v>
      </c>
      <c r="D12" s="16"/>
      <c r="E12" s="21" t="s">
        <v>6</v>
      </c>
      <c r="F12" s="22"/>
      <c r="G12" s="23">
        <f>+G11*G9</f>
        <v>22050000</v>
      </c>
    </row>
    <row r="13" spans="2:7" ht="22" x14ac:dyDescent="0.35">
      <c r="B13" s="17" t="s">
        <v>7</v>
      </c>
      <c r="C13" s="15" t="s">
        <v>56</v>
      </c>
      <c r="D13" s="16"/>
      <c r="E13" s="126" t="s">
        <v>8</v>
      </c>
      <c r="F13" s="127"/>
      <c r="G13" s="25" t="s">
        <v>103</v>
      </c>
    </row>
    <row r="14" spans="2:7" ht="13.5" customHeight="1" x14ac:dyDescent="0.35">
      <c r="B14" s="17" t="s">
        <v>9</v>
      </c>
      <c r="C14" s="15" t="s">
        <v>54</v>
      </c>
      <c r="D14" s="16"/>
      <c r="E14" s="126" t="s">
        <v>10</v>
      </c>
      <c r="F14" s="127"/>
      <c r="G14" s="15" t="s">
        <v>57</v>
      </c>
    </row>
    <row r="15" spans="2:7" ht="74.5" customHeight="1" x14ac:dyDescent="0.35">
      <c r="B15" s="17" t="s">
        <v>11</v>
      </c>
      <c r="C15" s="24">
        <v>44942</v>
      </c>
      <c r="D15" s="16"/>
      <c r="E15" s="132" t="s">
        <v>12</v>
      </c>
      <c r="F15" s="133"/>
      <c r="G15" s="25" t="s">
        <v>65</v>
      </c>
    </row>
    <row r="16" spans="2:7" ht="12" customHeight="1" x14ac:dyDescent="0.35">
      <c r="B16" s="26"/>
      <c r="C16" s="27"/>
      <c r="D16" s="28"/>
      <c r="E16" s="29"/>
      <c r="F16" s="29"/>
      <c r="G16" s="30"/>
    </row>
    <row r="17" spans="2:7" ht="12" customHeight="1" x14ac:dyDescent="0.35">
      <c r="B17" s="134" t="s">
        <v>101</v>
      </c>
      <c r="C17" s="135"/>
      <c r="D17" s="135"/>
      <c r="E17" s="135"/>
      <c r="F17" s="135"/>
      <c r="G17" s="135"/>
    </row>
    <row r="18" spans="2:7" ht="12" customHeight="1" x14ac:dyDescent="0.35">
      <c r="B18" s="31"/>
      <c r="C18" s="32"/>
      <c r="D18" s="32"/>
      <c r="E18" s="32"/>
      <c r="F18" s="33"/>
      <c r="G18" s="33"/>
    </row>
    <row r="19" spans="2:7" ht="12" customHeight="1" x14ac:dyDescent="0.35">
      <c r="B19" s="34" t="s">
        <v>13</v>
      </c>
      <c r="C19" s="35"/>
      <c r="D19" s="36"/>
      <c r="E19" s="36"/>
      <c r="F19" s="36"/>
      <c r="G19" s="36"/>
    </row>
    <row r="20" spans="2:7" ht="24" customHeight="1" x14ac:dyDescent="0.35">
      <c r="B20" s="106" t="s">
        <v>14</v>
      </c>
      <c r="C20" s="106" t="s">
        <v>15</v>
      </c>
      <c r="D20" s="106" t="s">
        <v>16</v>
      </c>
      <c r="E20" s="106" t="s">
        <v>17</v>
      </c>
      <c r="F20" s="106" t="s">
        <v>18</v>
      </c>
      <c r="G20" s="106" t="s">
        <v>19</v>
      </c>
    </row>
    <row r="21" spans="2:7" ht="14.5" x14ac:dyDescent="0.35">
      <c r="B21" s="37" t="s">
        <v>66</v>
      </c>
      <c r="C21" s="38" t="s">
        <v>15</v>
      </c>
      <c r="D21" s="39">
        <v>36</v>
      </c>
      <c r="E21" s="38" t="s">
        <v>67</v>
      </c>
      <c r="F21" s="23">
        <v>15000</v>
      </c>
      <c r="G21" s="23">
        <f>+D21*F21</f>
        <v>540000</v>
      </c>
    </row>
    <row r="22" spans="2:7" ht="14.5" x14ac:dyDescent="0.35">
      <c r="B22" s="37" t="s">
        <v>63</v>
      </c>
      <c r="C22" s="38" t="s">
        <v>20</v>
      </c>
      <c r="D22" s="39">
        <v>46</v>
      </c>
      <c r="E22" s="38" t="s">
        <v>71</v>
      </c>
      <c r="F22" s="23">
        <v>15000</v>
      </c>
      <c r="G22" s="23">
        <f t="shared" ref="G22:G24" si="0">+D22*F22</f>
        <v>690000</v>
      </c>
    </row>
    <row r="23" spans="2:7" ht="35.15" customHeight="1" x14ac:dyDescent="0.35">
      <c r="B23" s="37" t="s">
        <v>95</v>
      </c>
      <c r="C23" s="38" t="s">
        <v>20</v>
      </c>
      <c r="D23" s="39">
        <v>72</v>
      </c>
      <c r="E23" s="38" t="s">
        <v>68</v>
      </c>
      <c r="F23" s="23">
        <v>15000</v>
      </c>
      <c r="G23" s="23">
        <f t="shared" si="0"/>
        <v>1080000</v>
      </c>
    </row>
    <row r="24" spans="2:7" ht="14.5" x14ac:dyDescent="0.35">
      <c r="B24" s="37" t="s">
        <v>69</v>
      </c>
      <c r="C24" s="38" t="s">
        <v>15</v>
      </c>
      <c r="D24" s="39">
        <v>4900</v>
      </c>
      <c r="E24" s="38" t="s">
        <v>70</v>
      </c>
      <c r="F24" s="23">
        <v>1000</v>
      </c>
      <c r="G24" s="23">
        <f t="shared" si="0"/>
        <v>4900000</v>
      </c>
    </row>
    <row r="25" spans="2:7" ht="14.5" customHeight="1" x14ac:dyDescent="0.35">
      <c r="B25" s="37"/>
      <c r="C25" s="38"/>
      <c r="D25" s="39"/>
      <c r="E25" s="37"/>
      <c r="F25" s="23"/>
      <c r="G25" s="23"/>
    </row>
    <row r="26" spans="2:7" ht="12.75" customHeight="1" x14ac:dyDescent="0.35">
      <c r="B26" s="5" t="s">
        <v>21</v>
      </c>
      <c r="C26" s="6"/>
      <c r="D26" s="6"/>
      <c r="E26" s="6"/>
      <c r="F26" s="7"/>
      <c r="G26" s="8">
        <f>SUM(G21:G25)</f>
        <v>7210000</v>
      </c>
    </row>
    <row r="27" spans="2:7" ht="12" customHeight="1" x14ac:dyDescent="0.35">
      <c r="B27" s="31"/>
      <c r="C27" s="33"/>
      <c r="D27" s="33"/>
      <c r="E27" s="33"/>
      <c r="F27" s="40"/>
      <c r="G27" s="40"/>
    </row>
    <row r="28" spans="2:7" ht="12" customHeight="1" x14ac:dyDescent="0.35">
      <c r="B28" s="41" t="s">
        <v>22</v>
      </c>
      <c r="C28" s="42"/>
      <c r="D28" s="43"/>
      <c r="E28" s="43"/>
      <c r="F28" s="44"/>
      <c r="G28" s="44"/>
    </row>
    <row r="29" spans="2:7" ht="24" customHeight="1" x14ac:dyDescent="0.35">
      <c r="B29" s="107" t="s">
        <v>14</v>
      </c>
      <c r="C29" s="108" t="s">
        <v>15</v>
      </c>
      <c r="D29" s="108" t="s">
        <v>16</v>
      </c>
      <c r="E29" s="107" t="s">
        <v>17</v>
      </c>
      <c r="F29" s="108" t="s">
        <v>18</v>
      </c>
      <c r="G29" s="107" t="s">
        <v>19</v>
      </c>
    </row>
    <row r="30" spans="2:7" ht="12" customHeight="1" x14ac:dyDescent="0.35">
      <c r="B30" s="45"/>
      <c r="C30" s="46"/>
      <c r="D30" s="46"/>
      <c r="E30" s="46"/>
      <c r="F30" s="45"/>
      <c r="G30" s="45"/>
    </row>
    <row r="31" spans="2:7" ht="12" customHeight="1" x14ac:dyDescent="0.35">
      <c r="B31" s="9" t="s">
        <v>23</v>
      </c>
      <c r="C31" s="10"/>
      <c r="D31" s="10"/>
      <c r="E31" s="10"/>
      <c r="F31" s="11"/>
      <c r="G31" s="11"/>
    </row>
    <row r="32" spans="2:7" ht="12" customHeight="1" x14ac:dyDescent="0.35">
      <c r="B32" s="47"/>
      <c r="C32" s="48"/>
      <c r="D32" s="48"/>
      <c r="E32" s="48"/>
      <c r="F32" s="49"/>
      <c r="G32" s="49"/>
    </row>
    <row r="33" spans="2:7" ht="12" customHeight="1" x14ac:dyDescent="0.35">
      <c r="B33" s="41" t="s">
        <v>24</v>
      </c>
      <c r="C33" s="42"/>
      <c r="D33" s="43"/>
      <c r="E33" s="43"/>
      <c r="F33" s="44"/>
      <c r="G33" s="44"/>
    </row>
    <row r="34" spans="2:7" ht="24" customHeight="1" x14ac:dyDescent="0.35">
      <c r="B34" s="109" t="s">
        <v>14</v>
      </c>
      <c r="C34" s="109" t="s">
        <v>15</v>
      </c>
      <c r="D34" s="109" t="s">
        <v>16</v>
      </c>
      <c r="E34" s="109" t="s">
        <v>17</v>
      </c>
      <c r="F34" s="110" t="s">
        <v>18</v>
      </c>
      <c r="G34" s="109" t="s">
        <v>19</v>
      </c>
    </row>
    <row r="35" spans="2:7" ht="12.75" customHeight="1" x14ac:dyDescent="0.35">
      <c r="B35" s="37"/>
      <c r="C35" s="38"/>
      <c r="D35" s="39"/>
      <c r="E35" s="25"/>
      <c r="F35" s="23"/>
      <c r="G35" s="23"/>
    </row>
    <row r="36" spans="2:7" ht="12.75" customHeight="1" x14ac:dyDescent="0.35">
      <c r="B36" s="9" t="s">
        <v>26</v>
      </c>
      <c r="C36" s="10"/>
      <c r="D36" s="10"/>
      <c r="E36" s="10"/>
      <c r="F36" s="11"/>
      <c r="G36" s="12"/>
    </row>
    <row r="37" spans="2:7" ht="12" customHeight="1" x14ac:dyDescent="0.35">
      <c r="B37" s="47"/>
      <c r="C37" s="48"/>
      <c r="D37" s="48"/>
      <c r="E37" s="48"/>
      <c r="F37" s="49"/>
      <c r="G37" s="49"/>
    </row>
    <row r="38" spans="2:7" ht="12" customHeight="1" x14ac:dyDescent="0.35">
      <c r="B38" s="41" t="s">
        <v>27</v>
      </c>
      <c r="C38" s="42"/>
      <c r="D38" s="43"/>
      <c r="E38" s="43"/>
      <c r="F38" s="44"/>
      <c r="G38" s="44"/>
    </row>
    <row r="39" spans="2:7" ht="24" customHeight="1" x14ac:dyDescent="0.35">
      <c r="B39" s="110" t="s">
        <v>28</v>
      </c>
      <c r="C39" s="110" t="s">
        <v>29</v>
      </c>
      <c r="D39" s="110" t="s">
        <v>30</v>
      </c>
      <c r="E39" s="110" t="s">
        <v>17</v>
      </c>
      <c r="F39" s="110" t="s">
        <v>18</v>
      </c>
      <c r="G39" s="110" t="s">
        <v>19</v>
      </c>
    </row>
    <row r="40" spans="2:7" ht="12.75" customHeight="1" x14ac:dyDescent="0.35">
      <c r="B40" s="50" t="s">
        <v>75</v>
      </c>
      <c r="C40" s="14"/>
      <c r="D40" s="22"/>
      <c r="E40" s="14"/>
      <c r="F40" s="13"/>
      <c r="G40" s="13"/>
    </row>
    <row r="41" spans="2:7" ht="12.75" customHeight="1" x14ac:dyDescent="0.35">
      <c r="B41" s="21" t="s">
        <v>72</v>
      </c>
      <c r="C41" s="51" t="s">
        <v>77</v>
      </c>
      <c r="D41" s="52">
        <v>50</v>
      </c>
      <c r="E41" s="51" t="s">
        <v>73</v>
      </c>
      <c r="F41" s="13">
        <v>6500</v>
      </c>
      <c r="G41" s="13">
        <f>+D41*F41</f>
        <v>325000</v>
      </c>
    </row>
    <row r="42" spans="2:7" ht="12.75" customHeight="1" x14ac:dyDescent="0.35">
      <c r="B42" s="21" t="s">
        <v>74</v>
      </c>
      <c r="C42" s="51" t="s">
        <v>97</v>
      </c>
      <c r="D42" s="52">
        <v>8</v>
      </c>
      <c r="E42" s="51" t="s">
        <v>73</v>
      </c>
      <c r="F42" s="13">
        <v>15000</v>
      </c>
      <c r="G42" s="13">
        <f t="shared" ref="G42:G50" si="1">+D42*F42</f>
        <v>120000</v>
      </c>
    </row>
    <row r="43" spans="2:7" ht="12.75" customHeight="1" x14ac:dyDescent="0.35">
      <c r="B43" s="21" t="s">
        <v>96</v>
      </c>
      <c r="C43" s="51" t="s">
        <v>77</v>
      </c>
      <c r="D43" s="52">
        <v>10</v>
      </c>
      <c r="E43" s="51" t="s">
        <v>73</v>
      </c>
      <c r="F43" s="13">
        <v>7500</v>
      </c>
      <c r="G43" s="13">
        <f t="shared" si="1"/>
        <v>75000</v>
      </c>
    </row>
    <row r="44" spans="2:7" ht="12.75" customHeight="1" x14ac:dyDescent="0.35">
      <c r="B44" s="21" t="s">
        <v>92</v>
      </c>
      <c r="C44" s="51" t="s">
        <v>32</v>
      </c>
      <c r="D44" s="52">
        <v>1</v>
      </c>
      <c r="E44" s="51" t="s">
        <v>73</v>
      </c>
      <c r="F44" s="13">
        <v>47000</v>
      </c>
      <c r="G44" s="13">
        <f t="shared" si="1"/>
        <v>47000</v>
      </c>
    </row>
    <row r="45" spans="2:7" ht="12.75" customHeight="1" x14ac:dyDescent="0.35">
      <c r="B45" s="50" t="s">
        <v>31</v>
      </c>
      <c r="C45" s="14"/>
      <c r="D45" s="22"/>
      <c r="E45" s="14"/>
      <c r="F45" s="13"/>
      <c r="G45" s="13"/>
    </row>
    <row r="46" spans="2:7" ht="12.75" customHeight="1" x14ac:dyDescent="0.35">
      <c r="B46" s="21" t="s">
        <v>76</v>
      </c>
      <c r="C46" s="14" t="s">
        <v>77</v>
      </c>
      <c r="D46" s="22">
        <v>1</v>
      </c>
      <c r="E46" s="14" t="s">
        <v>73</v>
      </c>
      <c r="F46" s="13">
        <v>30000</v>
      </c>
      <c r="G46" s="13">
        <f t="shared" si="1"/>
        <v>30000</v>
      </c>
    </row>
    <row r="47" spans="2:7" ht="12.75" customHeight="1" x14ac:dyDescent="0.35">
      <c r="B47" s="21" t="s">
        <v>93</v>
      </c>
      <c r="C47" s="51" t="s">
        <v>32</v>
      </c>
      <c r="D47" s="52">
        <v>10</v>
      </c>
      <c r="E47" s="51" t="s">
        <v>73</v>
      </c>
      <c r="F47" s="13">
        <v>8180</v>
      </c>
      <c r="G47" s="13">
        <f t="shared" si="1"/>
        <v>81800</v>
      </c>
    </row>
    <row r="48" spans="2:7" ht="12.75" customHeight="1" x14ac:dyDescent="0.35">
      <c r="B48" s="50" t="s">
        <v>33</v>
      </c>
      <c r="C48" s="14"/>
      <c r="D48" s="22"/>
      <c r="E48" s="14"/>
      <c r="F48" s="13"/>
      <c r="G48" s="13"/>
    </row>
    <row r="49" spans="2:7" ht="13" customHeight="1" x14ac:dyDescent="0.35">
      <c r="B49" s="53" t="s">
        <v>58</v>
      </c>
      <c r="C49" s="54" t="s">
        <v>32</v>
      </c>
      <c r="D49" s="55">
        <v>7</v>
      </c>
      <c r="E49" s="54" t="s">
        <v>25</v>
      </c>
      <c r="F49" s="56">
        <v>27000</v>
      </c>
      <c r="G49" s="13">
        <f t="shared" si="1"/>
        <v>189000</v>
      </c>
    </row>
    <row r="50" spans="2:7" ht="13" customHeight="1" x14ac:dyDescent="0.35">
      <c r="B50" s="53" t="s">
        <v>88</v>
      </c>
      <c r="C50" s="54" t="s">
        <v>32</v>
      </c>
      <c r="D50" s="55">
        <v>6</v>
      </c>
      <c r="E50" s="54" t="s">
        <v>25</v>
      </c>
      <c r="F50" s="56">
        <v>22700</v>
      </c>
      <c r="G50" s="13">
        <f t="shared" si="1"/>
        <v>136200</v>
      </c>
    </row>
    <row r="51" spans="2:7" ht="13.5" customHeight="1" x14ac:dyDescent="0.35">
      <c r="B51" s="9" t="s">
        <v>34</v>
      </c>
      <c r="C51" s="10"/>
      <c r="D51" s="10"/>
      <c r="E51" s="10"/>
      <c r="F51" s="11"/>
      <c r="G51" s="12">
        <f>SUM(G40:G50)</f>
        <v>1004000</v>
      </c>
    </row>
    <row r="52" spans="2:7" ht="12" customHeight="1" x14ac:dyDescent="0.35">
      <c r="B52" s="47"/>
      <c r="C52" s="48"/>
      <c r="D52" s="48"/>
      <c r="E52" s="57"/>
      <c r="F52" s="49"/>
      <c r="G52" s="49"/>
    </row>
    <row r="53" spans="2:7" ht="12" customHeight="1" x14ac:dyDescent="0.35">
      <c r="B53" s="41" t="s">
        <v>35</v>
      </c>
      <c r="C53" s="42"/>
      <c r="D53" s="43"/>
      <c r="E53" s="43"/>
      <c r="F53" s="44"/>
      <c r="G53" s="44"/>
    </row>
    <row r="54" spans="2:7" ht="24" customHeight="1" x14ac:dyDescent="0.35">
      <c r="B54" s="109" t="s">
        <v>36</v>
      </c>
      <c r="C54" s="110" t="s">
        <v>29</v>
      </c>
      <c r="D54" s="110" t="s">
        <v>30</v>
      </c>
      <c r="E54" s="109" t="s">
        <v>17</v>
      </c>
      <c r="F54" s="110" t="s">
        <v>18</v>
      </c>
      <c r="G54" s="109" t="s">
        <v>19</v>
      </c>
    </row>
    <row r="55" spans="2:7" ht="12.75" customHeight="1" x14ac:dyDescent="0.35">
      <c r="B55" s="53" t="s">
        <v>100</v>
      </c>
      <c r="C55" s="54" t="s">
        <v>78</v>
      </c>
      <c r="D55" s="55">
        <v>4</v>
      </c>
      <c r="E55" s="54" t="s">
        <v>73</v>
      </c>
      <c r="F55" s="56">
        <v>1090000</v>
      </c>
      <c r="G55" s="13">
        <f>+D55*F55</f>
        <v>4360000</v>
      </c>
    </row>
    <row r="56" spans="2:7" ht="12.75" customHeight="1" x14ac:dyDescent="0.35">
      <c r="B56" s="53" t="s">
        <v>94</v>
      </c>
      <c r="C56" s="54" t="s">
        <v>79</v>
      </c>
      <c r="D56" s="55">
        <v>70</v>
      </c>
      <c r="E56" s="54" t="s">
        <v>73</v>
      </c>
      <c r="F56" s="56">
        <v>4125</v>
      </c>
      <c r="G56" s="13">
        <f>+D56*F56</f>
        <v>288750</v>
      </c>
    </row>
    <row r="57" spans="2:7" ht="12.75" customHeight="1" x14ac:dyDescent="0.35">
      <c r="B57" s="53" t="s">
        <v>98</v>
      </c>
      <c r="C57" s="54" t="s">
        <v>78</v>
      </c>
      <c r="D57" s="55">
        <v>20</v>
      </c>
      <c r="E57" s="54" t="s">
        <v>73</v>
      </c>
      <c r="F57" s="56">
        <v>45000</v>
      </c>
      <c r="G57" s="13">
        <f>+D57*F57</f>
        <v>900000</v>
      </c>
    </row>
    <row r="58" spans="2:7" ht="12.75" customHeight="1" x14ac:dyDescent="0.35">
      <c r="B58" s="53" t="s">
        <v>80</v>
      </c>
      <c r="C58" s="54" t="s">
        <v>99</v>
      </c>
      <c r="D58" s="55">
        <v>2000</v>
      </c>
      <c r="E58" s="54" t="s">
        <v>73</v>
      </c>
      <c r="F58" s="56">
        <v>142</v>
      </c>
      <c r="G58" s="13">
        <f>+D58*F58</f>
        <v>284000</v>
      </c>
    </row>
    <row r="59" spans="2:7" ht="12" customHeight="1" x14ac:dyDescent="0.35">
      <c r="B59" s="58" t="s">
        <v>37</v>
      </c>
      <c r="C59" s="59"/>
      <c r="D59" s="59"/>
      <c r="E59" s="59"/>
      <c r="F59" s="60"/>
      <c r="G59" s="61">
        <f>SUM(G55:G58)</f>
        <v>5832750</v>
      </c>
    </row>
    <row r="60" spans="2:7" ht="12" customHeight="1" x14ac:dyDescent="0.35">
      <c r="B60" s="62"/>
      <c r="C60" s="62"/>
      <c r="D60" s="62"/>
      <c r="E60" s="62"/>
      <c r="F60" s="63"/>
      <c r="G60" s="63"/>
    </row>
    <row r="61" spans="2:7" ht="12" customHeight="1" x14ac:dyDescent="0.35">
      <c r="B61" s="111" t="s">
        <v>38</v>
      </c>
      <c r="C61" s="112"/>
      <c r="D61" s="112"/>
      <c r="E61" s="112"/>
      <c r="F61" s="112"/>
      <c r="G61" s="113">
        <f>G26+G36+G51+G59</f>
        <v>14046750</v>
      </c>
    </row>
    <row r="62" spans="2:7" ht="12.75" customHeight="1" x14ac:dyDescent="0.35">
      <c r="B62" s="114" t="s">
        <v>39</v>
      </c>
      <c r="C62" s="115"/>
      <c r="D62" s="115"/>
      <c r="E62" s="115"/>
      <c r="F62" s="115"/>
      <c r="G62" s="116">
        <f>G61*0.05</f>
        <v>702337.5</v>
      </c>
    </row>
    <row r="63" spans="2:7" ht="12" customHeight="1" x14ac:dyDescent="0.35">
      <c r="B63" s="117" t="s">
        <v>40</v>
      </c>
      <c r="C63" s="118"/>
      <c r="D63" s="118"/>
      <c r="E63" s="118"/>
      <c r="F63" s="118"/>
      <c r="G63" s="119">
        <f>G62+G61</f>
        <v>14749087.5</v>
      </c>
    </row>
    <row r="64" spans="2:7" ht="12" customHeight="1" x14ac:dyDescent="0.35">
      <c r="B64" s="114" t="s">
        <v>41</v>
      </c>
      <c r="C64" s="115"/>
      <c r="D64" s="115"/>
      <c r="E64" s="115"/>
      <c r="F64" s="115"/>
      <c r="G64" s="116">
        <f>G12</f>
        <v>22050000</v>
      </c>
    </row>
    <row r="65" spans="2:7" ht="12" customHeight="1" x14ac:dyDescent="0.35">
      <c r="B65" s="120" t="s">
        <v>42</v>
      </c>
      <c r="C65" s="121"/>
      <c r="D65" s="121"/>
      <c r="E65" s="121"/>
      <c r="F65" s="121"/>
      <c r="G65" s="122">
        <f>G64-G63</f>
        <v>7300912.5</v>
      </c>
    </row>
    <row r="66" spans="2:7" ht="12" customHeight="1" x14ac:dyDescent="0.35">
      <c r="B66" s="64" t="s">
        <v>90</v>
      </c>
      <c r="C66" s="65"/>
      <c r="D66" s="65"/>
      <c r="E66" s="65"/>
      <c r="F66" s="65"/>
      <c r="G66" s="66"/>
    </row>
    <row r="67" spans="2:7" ht="12" customHeight="1" thickBot="1" x14ac:dyDescent="0.4">
      <c r="B67" s="67"/>
      <c r="C67" s="65"/>
      <c r="D67" s="65"/>
      <c r="E67" s="65"/>
      <c r="F67" s="65"/>
      <c r="G67" s="66"/>
    </row>
    <row r="68" spans="2:7" ht="12" customHeight="1" x14ac:dyDescent="0.35">
      <c r="B68" s="68" t="s">
        <v>91</v>
      </c>
      <c r="C68" s="69"/>
      <c r="D68" s="69"/>
      <c r="E68" s="69"/>
      <c r="F68" s="70"/>
      <c r="G68" s="66"/>
    </row>
    <row r="69" spans="2:7" ht="12" customHeight="1" x14ac:dyDescent="0.35">
      <c r="B69" s="71" t="s">
        <v>43</v>
      </c>
      <c r="C69" s="72"/>
      <c r="D69" s="72"/>
      <c r="E69" s="72"/>
      <c r="F69" s="73"/>
      <c r="G69" s="66"/>
    </row>
    <row r="70" spans="2:7" ht="12" customHeight="1" x14ac:dyDescent="0.35">
      <c r="B70" s="71" t="s">
        <v>81</v>
      </c>
      <c r="C70" s="72"/>
      <c r="D70" s="72"/>
      <c r="E70" s="72"/>
      <c r="F70" s="73"/>
      <c r="G70" s="66"/>
    </row>
    <row r="71" spans="2:7" ht="12" customHeight="1" x14ac:dyDescent="0.35">
      <c r="B71" s="71" t="s">
        <v>59</v>
      </c>
      <c r="C71" s="72"/>
      <c r="D71" s="72"/>
      <c r="E71" s="72"/>
      <c r="F71" s="73"/>
      <c r="G71" s="66"/>
    </row>
    <row r="72" spans="2:7" ht="12.75" customHeight="1" x14ac:dyDescent="0.35">
      <c r="B72" s="71" t="s">
        <v>60</v>
      </c>
      <c r="C72" s="72"/>
      <c r="D72" s="72"/>
      <c r="E72" s="72"/>
      <c r="F72" s="73"/>
      <c r="G72" s="66"/>
    </row>
    <row r="73" spans="2:7" ht="12.75" customHeight="1" x14ac:dyDescent="0.35">
      <c r="B73" s="71" t="s">
        <v>61</v>
      </c>
      <c r="C73" s="72"/>
      <c r="D73" s="72"/>
      <c r="E73" s="72"/>
      <c r="F73" s="73"/>
      <c r="G73" s="66"/>
    </row>
    <row r="74" spans="2:7" ht="15" customHeight="1" x14ac:dyDescent="0.35">
      <c r="B74" s="71" t="s">
        <v>62</v>
      </c>
      <c r="C74" s="72"/>
      <c r="D74" s="72"/>
      <c r="E74" s="72"/>
      <c r="F74" s="73"/>
      <c r="G74" s="66"/>
    </row>
    <row r="75" spans="2:7" ht="12" customHeight="1" x14ac:dyDescent="0.35">
      <c r="B75" s="71" t="s">
        <v>82</v>
      </c>
      <c r="C75" s="72"/>
      <c r="D75" s="72"/>
      <c r="E75" s="72"/>
      <c r="F75" s="73"/>
      <c r="G75" s="66"/>
    </row>
    <row r="76" spans="2:7" ht="12" customHeight="1" thickBot="1" x14ac:dyDescent="0.4">
      <c r="B76" s="74" t="s">
        <v>83</v>
      </c>
      <c r="C76" s="75"/>
      <c r="D76" s="75"/>
      <c r="E76" s="75"/>
      <c r="F76" s="76"/>
      <c r="G76" s="66"/>
    </row>
    <row r="77" spans="2:7" ht="12" customHeight="1" thickBot="1" x14ac:dyDescent="0.4">
      <c r="B77" s="67"/>
      <c r="C77" s="72"/>
      <c r="D77" s="72"/>
      <c r="E77" s="72"/>
      <c r="F77" s="72"/>
      <c r="G77" s="66"/>
    </row>
    <row r="78" spans="2:7" ht="12" customHeight="1" thickBot="1" x14ac:dyDescent="0.4">
      <c r="B78" s="124" t="s">
        <v>44</v>
      </c>
      <c r="C78" s="125"/>
      <c r="D78" s="77"/>
      <c r="E78" s="78"/>
      <c r="F78" s="78"/>
      <c r="G78" s="66"/>
    </row>
    <row r="79" spans="2:7" ht="12" customHeight="1" x14ac:dyDescent="0.35">
      <c r="B79" s="79" t="s">
        <v>36</v>
      </c>
      <c r="C79" s="80" t="s">
        <v>45</v>
      </c>
      <c r="D79" s="81" t="s">
        <v>46</v>
      </c>
      <c r="E79" s="78"/>
      <c r="F79" s="78"/>
      <c r="G79" s="66"/>
    </row>
    <row r="80" spans="2:7" ht="12" customHeight="1" x14ac:dyDescent="0.35">
      <c r="B80" s="82" t="s">
        <v>47</v>
      </c>
      <c r="C80" s="83">
        <f>+G26</f>
        <v>7210000</v>
      </c>
      <c r="D80" s="84">
        <f>(C80/C86)</f>
        <v>0.48884380135381256</v>
      </c>
      <c r="E80" s="78"/>
      <c r="F80" s="78"/>
      <c r="G80" s="66"/>
    </row>
    <row r="81" spans="2:7" ht="12.75" customHeight="1" x14ac:dyDescent="0.35">
      <c r="B81" s="82" t="s">
        <v>48</v>
      </c>
      <c r="C81" s="85">
        <v>0</v>
      </c>
      <c r="D81" s="84">
        <v>0</v>
      </c>
      <c r="E81" s="78"/>
      <c r="F81" s="78"/>
      <c r="G81" s="66"/>
    </row>
    <row r="82" spans="2:7" ht="12" customHeight="1" x14ac:dyDescent="0.35">
      <c r="B82" s="82" t="s">
        <v>49</v>
      </c>
      <c r="C82" s="83">
        <f>+G36</f>
        <v>0</v>
      </c>
      <c r="D82" s="84">
        <f>(C82/C86)</f>
        <v>0</v>
      </c>
      <c r="E82" s="78"/>
      <c r="F82" s="78"/>
      <c r="G82" s="66"/>
    </row>
    <row r="83" spans="2:7" ht="12.75" customHeight="1" x14ac:dyDescent="0.35">
      <c r="B83" s="82" t="s">
        <v>28</v>
      </c>
      <c r="C83" s="83">
        <f>+G51</f>
        <v>1004000</v>
      </c>
      <c r="D83" s="84">
        <f>(C83/C86)</f>
        <v>6.8072007844553098E-2</v>
      </c>
      <c r="E83" s="78"/>
      <c r="F83" s="78"/>
      <c r="G83" s="66"/>
    </row>
    <row r="84" spans="2:7" ht="12" customHeight="1" x14ac:dyDescent="0.35">
      <c r="B84" s="82" t="s">
        <v>50</v>
      </c>
      <c r="C84" s="86">
        <f>+G59</f>
        <v>5832750</v>
      </c>
      <c r="D84" s="84">
        <f>(C84/C86)</f>
        <v>0.39546514318258674</v>
      </c>
      <c r="E84" s="87"/>
      <c r="F84" s="87"/>
      <c r="G84" s="66"/>
    </row>
    <row r="85" spans="2:7" ht="12" customHeight="1" x14ac:dyDescent="0.35">
      <c r="B85" s="82" t="s">
        <v>51</v>
      </c>
      <c r="C85" s="86">
        <f>+G62</f>
        <v>702337.5</v>
      </c>
      <c r="D85" s="84">
        <f>(C85/C86)</f>
        <v>4.7619047619047616E-2</v>
      </c>
      <c r="E85" s="87"/>
      <c r="F85" s="87"/>
      <c r="G85" s="66"/>
    </row>
    <row r="86" spans="2:7" ht="12.75" customHeight="1" thickBot="1" x14ac:dyDescent="0.4">
      <c r="B86" s="88" t="s">
        <v>52</v>
      </c>
      <c r="C86" s="89">
        <f>SUM(C80:C85)</f>
        <v>14749087.5</v>
      </c>
      <c r="D86" s="90">
        <f>SUM(D80:D85)</f>
        <v>1</v>
      </c>
      <c r="E86" s="87"/>
      <c r="F86" s="87"/>
      <c r="G86" s="66"/>
    </row>
    <row r="87" spans="2:7" ht="15.65" customHeight="1" x14ac:dyDescent="0.35">
      <c r="B87" s="67"/>
      <c r="C87" s="65"/>
      <c r="D87" s="65"/>
      <c r="E87" s="65"/>
      <c r="F87" s="65"/>
      <c r="G87" s="66"/>
    </row>
    <row r="88" spans="2:7" ht="11.25" customHeight="1" thickBot="1" x14ac:dyDescent="0.4">
      <c r="B88" s="91"/>
      <c r="C88" s="65"/>
      <c r="D88" s="65"/>
      <c r="E88" s="65"/>
      <c r="F88" s="65"/>
      <c r="G88" s="66"/>
    </row>
    <row r="89" spans="2:7" ht="11.25" customHeight="1" thickBot="1" x14ac:dyDescent="0.4">
      <c r="B89" s="92"/>
      <c r="C89" s="93" t="s">
        <v>89</v>
      </c>
      <c r="D89" s="94"/>
      <c r="E89" s="95"/>
      <c r="F89" s="87"/>
      <c r="G89" s="66"/>
    </row>
    <row r="90" spans="2:7" ht="11.25" customHeight="1" x14ac:dyDescent="0.35">
      <c r="B90" s="96" t="s">
        <v>86</v>
      </c>
      <c r="C90" s="97">
        <f>+E90*(1-0.3)</f>
        <v>3087</v>
      </c>
      <c r="D90" s="97">
        <f>+E90*(1-0.2)</f>
        <v>3528</v>
      </c>
      <c r="E90" s="98">
        <v>4410</v>
      </c>
      <c r="F90" s="99"/>
      <c r="G90" s="100"/>
    </row>
    <row r="91" spans="2:7" ht="11.25" customHeight="1" thickBot="1" x14ac:dyDescent="0.4">
      <c r="B91" s="88" t="s">
        <v>87</v>
      </c>
      <c r="C91" s="89">
        <f>(G63/C90)</f>
        <v>4777.8061224489793</v>
      </c>
      <c r="D91" s="89">
        <f>(G63/D90)</f>
        <v>4180.5803571428569</v>
      </c>
      <c r="E91" s="101">
        <f>(G63/E90)</f>
        <v>3344.4642857142858</v>
      </c>
      <c r="F91" s="99"/>
      <c r="G91" s="100"/>
    </row>
    <row r="92" spans="2:7" ht="11.25" customHeight="1" x14ac:dyDescent="0.35">
      <c r="B92" s="102" t="s">
        <v>53</v>
      </c>
      <c r="C92" s="72"/>
      <c r="D92" s="72"/>
      <c r="E92" s="72"/>
      <c r="F92" s="72"/>
      <c r="G92" s="72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Plantas Frutales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2022-01-10T18:12:33Z</cp:lastPrinted>
  <dcterms:created xsi:type="dcterms:W3CDTF">2020-11-27T12:49:26Z</dcterms:created>
  <dcterms:modified xsi:type="dcterms:W3CDTF">2023-01-24T12:41:55Z</dcterms:modified>
</cp:coreProperties>
</file>