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3\FICHAS TECNICAS 2023-2024\FICHAS TECNICAS 2023-2024 REGION DEL MAULE\Agencia Area Talca\Agencia de Area Talca\"/>
    </mc:Choice>
  </mc:AlternateContent>
  <bookViews>
    <workbookView xWindow="0" yWindow="0" windowWidth="28800" windowHeight="12300"/>
  </bookViews>
  <sheets>
    <sheet name="Plantas 16 x 17" sheetId="1" r:id="rId1"/>
    <sheet name="Hoja 1" sheetId="2" r:id="rId2"/>
  </sheets>
  <definedNames>
    <definedName name="_xlnm.Print_Area" localSheetId="0">'Plantas 16 x 17'!$B$1:$G$90</definedName>
  </definedNames>
  <calcPr calcId="162913"/>
  <extLst>
    <ext uri="GoogleSheetsCustomDataVersion1">
      <go:sheetsCustomData xmlns:go="http://customooxmlschemas.google.com/" r:id="rId6" roundtripDataSignature="AMtx7miyB8UqezroVuCGgaSGsYQt1aboxw=="/>
    </ext>
  </extLst>
</workbook>
</file>

<file path=xl/calcChain.xml><?xml version="1.0" encoding="utf-8"?>
<calcChain xmlns="http://schemas.openxmlformats.org/spreadsheetml/2006/main">
  <c r="G37" i="1" l="1"/>
  <c r="G38" i="1" s="1"/>
  <c r="C80" i="1" s="1"/>
  <c r="G54" i="1" l="1"/>
  <c r="G43" i="1"/>
  <c r="G45" i="1"/>
  <c r="C44" i="2" l="1"/>
  <c r="C45" i="2" s="1"/>
  <c r="B30" i="2"/>
  <c r="B31" i="2" s="1"/>
  <c r="E21" i="2"/>
  <c r="D20" i="2"/>
  <c r="E20" i="2" s="1"/>
  <c r="E22" i="2" s="1"/>
  <c r="E19" i="2"/>
  <c r="B13" i="2"/>
  <c r="G65" i="1"/>
  <c r="G53" i="1"/>
  <c r="G52" i="1"/>
  <c r="G50" i="1"/>
  <c r="G48" i="1"/>
  <c r="G47" i="1"/>
  <c r="G42" i="1"/>
  <c r="G21" i="1"/>
  <c r="G44" i="1" l="1"/>
  <c r="G55" i="1" s="1"/>
  <c r="C81" i="1" s="1"/>
  <c r="G22" i="1" l="1"/>
  <c r="G23" i="1" l="1"/>
  <c r="G24" i="1" l="1"/>
  <c r="G25" i="1" l="1"/>
  <c r="G26" i="1" l="1"/>
  <c r="G27" i="1" l="1"/>
  <c r="G28" i="1" l="1"/>
  <c r="G62" i="1" s="1"/>
  <c r="G63" i="1" l="1"/>
  <c r="C78" i="1"/>
  <c r="G64" i="1" l="1"/>
  <c r="G66" i="1" s="1"/>
  <c r="C83" i="1"/>
  <c r="C84" i="1" s="1"/>
  <c r="D89" i="1" l="1"/>
  <c r="C89" i="1"/>
  <c r="E89" i="1"/>
  <c r="D83" i="1"/>
  <c r="D80" i="1"/>
  <c r="D82" i="1"/>
  <c r="D81" i="1"/>
  <c r="D78" i="1"/>
  <c r="D84" i="1" l="1"/>
</calcChain>
</file>

<file path=xl/sharedStrings.xml><?xml version="1.0" encoding="utf-8"?>
<sst xmlns="http://schemas.openxmlformats.org/spreadsheetml/2006/main" count="218" uniqueCount="142">
  <si>
    <t>RUBRO O CULTIVO</t>
  </si>
  <si>
    <t>VIVERO</t>
  </si>
  <si>
    <t>RENDIMIENTO plantas/2000 m2 (3 inv,)</t>
  </si>
  <si>
    <t>VARIEDAD</t>
  </si>
  <si>
    <t>PLANTAS ORNAMENTALES MACETA 16 X 17</t>
  </si>
  <si>
    <t>FECHA ESTIMADA  PRECIO VENTA</t>
  </si>
  <si>
    <t>TODO EL AÑO</t>
  </si>
  <si>
    <t>NIVEL TECNOLÓGICO</t>
  </si>
  <si>
    <t xml:space="preserve">MEDIO </t>
  </si>
  <si>
    <t>PRECIO ESPERADO ($/un)</t>
  </si>
  <si>
    <t>REGIÓN</t>
  </si>
  <si>
    <t>INGRESO ESPERADO, con IVA ($)</t>
  </si>
  <si>
    <t>AGENCIA DE ÁREA</t>
  </si>
  <si>
    <t>DESTINO PRODUCCION</t>
  </si>
  <si>
    <t>COMERCIANTES-MAYORISTAS-PAISAJISTAS</t>
  </si>
  <si>
    <t>COMUNA/LOCALIDAD</t>
  </si>
  <si>
    <t>FECHA DE COSECHA</t>
  </si>
  <si>
    <t>FECHA PRECIO INSUMOS</t>
  </si>
  <si>
    <t>CONTINGENCIA</t>
  </si>
  <si>
    <t>HELADA-SEQIUA-ENFERMEDADES</t>
  </si>
  <si>
    <t>COSTOS DIRECTOS DE PRODUCCIÓN POR 2000 m2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</si>
  <si>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</si>
  <si>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</si>
  <si>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</si>
  <si>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</si>
  <si>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</si>
  <si>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</si>
  <si>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</si>
  <si>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MEZCLA DE SUSTRATO </t>
  </si>
  <si>
    <t>JH</t>
  </si>
  <si>
    <t>9</t>
  </si>
  <si>
    <t>Todo el año</t>
  </si>
  <si>
    <t>ACARREO Y ACOMODO DE BOLSAS</t>
  </si>
  <si>
    <t>12</t>
  </si>
  <si>
    <t>TRANSPLANTE</t>
  </si>
  <si>
    <t>RIEGO Y FERTILIZACION</t>
  </si>
  <si>
    <t>18</t>
  </si>
  <si>
    <t>APLICACIÓN DE FITOSANITARIOS</t>
  </si>
  <si>
    <t>2</t>
  </si>
  <si>
    <t>CONTROL DE MALEZA</t>
  </si>
  <si>
    <t>3</t>
  </si>
  <si>
    <t>PREPARACIÓN DE PEDIDOS</t>
  </si>
  <si>
    <t>Subtotal Jornadas Hombre</t>
  </si>
  <si>
    <t>JORNADAS ANIMAL</t>
  </si>
  <si>
    <t>N/A</t>
  </si>
  <si>
    <t>Subtotal Costo Animal</t>
  </si>
  <si>
    <t>MAQUINARIA</t>
  </si>
  <si>
    <t>PREPARACION DE SUELOS</t>
  </si>
  <si>
    <t>JM</t>
  </si>
  <si>
    <t>Subtotal Costo Maquinaria</t>
  </si>
  <si>
    <t>INSUMOS</t>
  </si>
  <si>
    <t>Insumos</t>
  </si>
  <si>
    <t>Unidad (Kg/l/u)</t>
  </si>
  <si>
    <t>Cantidad (Kg/l/u)</t>
  </si>
  <si>
    <t>SUSTRATO (CAPOTILLO ARROZ-GUANO)</t>
  </si>
  <si>
    <t>m3</t>
  </si>
  <si>
    <t>SEMILLAS</t>
  </si>
  <si>
    <t>Kg</t>
  </si>
  <si>
    <t>BOLSAS DE 16 X 17</t>
  </si>
  <si>
    <t>kg</t>
  </si>
  <si>
    <t>ENRRAIZANTES</t>
  </si>
  <si>
    <t>FERTILIZANTES</t>
  </si>
  <si>
    <t>ULTRASOL MULTIPROPOSITO</t>
  </si>
  <si>
    <t>NITRATO DE K</t>
  </si>
  <si>
    <t>FERTILIZANTE FOLIAR</t>
  </si>
  <si>
    <t>Lt.</t>
  </si>
  <si>
    <t>PESTICIDAS</t>
  </si>
  <si>
    <t>250 cc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</si>
  <si>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</si>
  <si>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</si>
  <si>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</si>
  <si>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</si>
  <si>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</si>
  <si>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</si>
  <si>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</si>
  <si>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</si>
  <si>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</si>
  <si>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b/>
        <u/>
        <sz val="7"/>
        <color rgb="FF000000"/>
        <rFont val="Arial Narrow"/>
        <family val="2"/>
      </rPr>
      <t>Notas</t>
    </r>
    <r>
      <rPr>
        <b/>
        <sz val="7"/>
        <color rgb="FF000000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</si>
  <si>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</si>
  <si>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</si>
  <si>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vivero.</t>
  </si>
  <si>
    <t>4. El costo de la mano de obra incluye impuestos e imposiciones.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</si>
  <si>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</si>
  <si>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</si>
  <si>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</si>
  <si>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</si>
  <si>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</si>
  <si>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</si>
  <si>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</si>
  <si>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</si>
  <si>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</t>
  </si>
  <si>
    <t>ESCENARIOS COSTO UNITARIO  ($/planta)</t>
  </si>
  <si>
    <t>Rendimiento (plantas x 1 inv/año)</t>
  </si>
  <si>
    <t>Costo unitario ($/plant) (*)</t>
  </si>
  <si>
    <t>(*): Este valor representa el valor mìnimo de venta del producto</t>
  </si>
  <si>
    <t>Datos para un ciclo de producción formato bolsa 15 x 17 cm</t>
  </si>
  <si>
    <t>Dos bloques de plantacion por invernadero separados por un pasillo central de 1.2</t>
  </si>
  <si>
    <t xml:space="preserve">Dentro de cada bloque hay una distribucion espacial en grupos de plantas separadas por un  pasillo de 20 cm app. </t>
  </si>
  <si>
    <t>Cada grupo de plantas mide app 1 x 2,5 m, correspondiente a 300 plantas (25 columnas x 12 filas).</t>
  </si>
  <si>
    <t>Un bloque tiene   25 grupos de plantas.</t>
  </si>
  <si>
    <t>Por lo tanto un invernadero tiene 15 mil plantas  en formato de bolsas de 15 x 17 cm</t>
  </si>
  <si>
    <t>bloques de plantas por 1 invernadero</t>
  </si>
  <si>
    <t>grupos de plantas por 1 bloque</t>
  </si>
  <si>
    <t>plantas por cada grupo</t>
  </si>
  <si>
    <t>plantas 16 x 17  por invernadero</t>
  </si>
  <si>
    <t>Total de plantas producidas por año</t>
  </si>
  <si>
    <t>Cantidad de plantas producidas</t>
  </si>
  <si>
    <t>% de venta</t>
  </si>
  <si>
    <t>Cantidad de plantas a la venta</t>
  </si>
  <si>
    <t>Primer ciclo</t>
  </si>
  <si>
    <t>plantas</t>
  </si>
  <si>
    <t>Segundo ciclo</t>
  </si>
  <si>
    <t>Tercer ciclo</t>
  </si>
  <si>
    <t xml:space="preserve">TOTAL </t>
  </si>
  <si>
    <t>Plantas por año</t>
  </si>
  <si>
    <t xml:space="preserve">MANO DE OBRA </t>
  </si>
  <si>
    <t>PERSONA PARA 1000 M2</t>
  </si>
  <si>
    <t>JORNADAS PARA 210 M2</t>
  </si>
  <si>
    <t>DIAS POR SEMANA</t>
  </si>
  <si>
    <t>JORNADAS POR SEMANA</t>
  </si>
  <si>
    <t>JORNADAS POR AÑO = 52 SEMANAS</t>
  </si>
  <si>
    <t xml:space="preserve">Mezcla de sustrato </t>
  </si>
  <si>
    <t>Vaporización</t>
  </si>
  <si>
    <t>Acarreo y acomodo de bolsas</t>
  </si>
  <si>
    <t>Transplante</t>
  </si>
  <si>
    <t>Riego y fertirrigación</t>
  </si>
  <si>
    <t>Aplicación de pesticidas</t>
  </si>
  <si>
    <t>Control de maleza</t>
  </si>
  <si>
    <t>Preparación de pedidos</t>
  </si>
  <si>
    <t>Estiba de camion para venta</t>
  </si>
  <si>
    <t>Retiro de saldo por no venta</t>
  </si>
  <si>
    <t>5</t>
  </si>
  <si>
    <t>Preparacion superficie para nuevo cultivo</t>
  </si>
  <si>
    <t>Total JH</t>
  </si>
  <si>
    <t>MARZO 2023</t>
  </si>
  <si>
    <t>FOSFIMAX</t>
  </si>
  <si>
    <t>FUNGICIDAS O SIMILAR</t>
  </si>
  <si>
    <t>INCENTICIDAS O SIMILAR</t>
  </si>
  <si>
    <t>HERBICIDAS O SIMILAR</t>
  </si>
  <si>
    <t>DEL MAULE</t>
  </si>
  <si>
    <t>TALCA</t>
  </si>
  <si>
    <t>MAULE-TALCA-RIO CLARO-SAN RAFAEL-PELARCO-PENCAHUE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</si>
</sst>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d/m/yyyy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</numFmts>
  <fonts count="24">
    <font>
      <sz val="11"/>
      <color rgb="FF000000"/>
      <name val="Calibri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Helvetica Neue"/>
    </font>
    <font>
      <b/>
      <sz val="12"/>
      <color theme="1"/>
      <name val="Helvetica Neue"/>
    </font>
    <font>
      <b/>
      <sz val="11"/>
      <color theme="1"/>
      <name val="Calibri"/>
      <family val="2"/>
    </font>
    <font>
      <b/>
      <sz val="8"/>
      <color theme="1"/>
      <name val="Helvetica Neue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7"/>
      <color rgb="FFFFFFFF"/>
      <name val="Arial Narrow"/>
      <family val="2"/>
    </font>
    <font>
      <b/>
      <sz val="7"/>
      <color rgb="FF000000"/>
      <name val="Arial Narrow"/>
      <family val="2"/>
    </font>
    <font>
      <b/>
      <u/>
      <sz val="7"/>
      <color rgb="FF000000"/>
      <name val="Arial Narrow"/>
      <family val="2"/>
    </font>
    <font>
      <sz val="7"/>
      <color rgb="FF000000"/>
      <name val="Arial Narrow"/>
      <family val="2"/>
    </font>
    <font>
      <b/>
      <sz val="7"/>
      <color rgb="FFFEFEFE"/>
      <name val="Arial Narrow"/>
      <family val="2"/>
    </font>
    <font>
      <b/>
      <sz val="8"/>
      <color rgb="FFFFFFFF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i/>
      <sz val="8"/>
      <color rgb="FFFFFFFF"/>
      <name val="Arial Narrow"/>
      <family val="2"/>
    </font>
    <font>
      <sz val="7"/>
      <name val="Arial Narrow"/>
      <family val="2"/>
    </font>
    <font>
      <sz val="7"/>
      <color rgb="FFFFFFFF"/>
      <name val="Arial Narrow"/>
      <family val="2"/>
    </font>
    <font>
      <b/>
      <sz val="9"/>
      <color rgb="FFFFFFFF"/>
      <name val="Arial Narrow"/>
      <family val="2"/>
    </font>
    <font>
      <sz val="8"/>
      <color indexed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4CB3B0"/>
        <bgColor rgb="FF4CB3B0"/>
      </patternFill>
    </fill>
    <fill>
      <patternFill patternType="solid">
        <fgColor rgb="FFFF891C"/>
        <bgColor rgb="FFFF891C"/>
      </patternFill>
    </fill>
    <fill>
      <patternFill patternType="solid">
        <fgColor rgb="FFE36C09"/>
        <bgColor rgb="FFE36C09"/>
      </patternFill>
    </fill>
    <fill>
      <patternFill patternType="solid">
        <fgColor rgb="FFFEFEFE"/>
        <bgColor rgb="FFFEFEFE"/>
      </patternFill>
    </fill>
    <fill>
      <patternFill patternType="solid">
        <fgColor rgb="FFD8D8D8"/>
        <bgColor rgb="FFD8D8D8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7F7F7F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9" fillId="0" borderId="0" applyFont="0" applyFill="0" applyBorder="0" applyAlignment="0" applyProtection="0"/>
  </cellStyleXfs>
  <cellXfs count="142">
    <xf numFmtId="0" fontId="0" fillId="0" borderId="0" xfId="0"/>
    <xf numFmtId="49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2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right" wrapText="1"/>
    </xf>
    <xf numFmtId="49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1" fontId="6" fillId="0" borderId="0" xfId="0" applyNumberFormat="1" applyFont="1"/>
    <xf numFmtId="0" fontId="7" fillId="0" borderId="0" xfId="0" applyFont="1"/>
    <xf numFmtId="0" fontId="5" fillId="0" borderId="0" xfId="0" applyFont="1" applyAlignment="1">
      <alignment horizontal="center" vertical="center" wrapText="1"/>
    </xf>
    <xf numFmtId="9" fontId="5" fillId="0" borderId="0" xfId="0" applyNumberFormat="1" applyFont="1"/>
    <xf numFmtId="0" fontId="1" fillId="2" borderId="2" xfId="0" applyFont="1" applyFill="1" applyBorder="1" applyAlignment="1">
      <alignment wrapText="1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49" fontId="5" fillId="0" borderId="0" xfId="0" applyNumberFormat="1" applyFont="1"/>
    <xf numFmtId="0" fontId="0" fillId="2" borderId="3" xfId="0" applyFill="1" applyBorder="1"/>
    <xf numFmtId="0" fontId="0" fillId="0" borderId="3" xfId="0" applyBorder="1"/>
    <xf numFmtId="0" fontId="1" fillId="2" borderId="3" xfId="0" applyFont="1" applyFill="1" applyBorder="1"/>
    <xf numFmtId="0" fontId="1" fillId="2" borderId="3" xfId="0" applyFont="1" applyFill="1" applyBorder="1" applyAlignment="1">
      <alignment wrapText="1"/>
    </xf>
    <xf numFmtId="3" fontId="1" fillId="2" borderId="3" xfId="0" applyNumberFormat="1" applyFont="1" applyFill="1" applyBorder="1"/>
    <xf numFmtId="49" fontId="1" fillId="2" borderId="4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right" vertical="center"/>
    </xf>
    <xf numFmtId="49" fontId="1" fillId="2" borderId="4" xfId="0" applyNumberFormat="1" applyFont="1" applyFill="1" applyBorder="1"/>
    <xf numFmtId="0" fontId="1" fillId="2" borderId="4" xfId="0" applyFont="1" applyFill="1" applyBorder="1"/>
    <xf numFmtId="3" fontId="1" fillId="2" borderId="4" xfId="0" applyNumberFormat="1" applyFont="1" applyFill="1" applyBorder="1" applyAlignment="1">
      <alignment horizontal="right" wrapText="1"/>
    </xf>
    <xf numFmtId="49" fontId="1" fillId="2" borderId="4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horizontal="right" wrapText="1"/>
    </xf>
    <xf numFmtId="0" fontId="10" fillId="2" borderId="3" xfId="0" applyFont="1" applyFill="1" applyBorder="1"/>
    <xf numFmtId="0" fontId="10" fillId="0" borderId="0" xfId="0" applyFont="1"/>
    <xf numFmtId="49" fontId="1" fillId="2" borderId="4" xfId="0" applyNumberFormat="1" applyFont="1" applyFill="1" applyBorder="1" applyAlignment="1">
      <alignment wrapText="1"/>
    </xf>
    <xf numFmtId="0" fontId="11" fillId="2" borderId="3" xfId="0" applyFont="1" applyFill="1" applyBorder="1" applyAlignment="1">
      <alignment vertical="center"/>
    </xf>
    <xf numFmtId="0" fontId="14" fillId="2" borderId="3" xfId="0" applyFont="1" applyFill="1" applyBorder="1"/>
    <xf numFmtId="49" fontId="14" fillId="2" borderId="3" xfId="0" applyNumberFormat="1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14" fillId="6" borderId="3" xfId="0" applyFont="1" applyFill="1" applyBorder="1"/>
    <xf numFmtId="0" fontId="11" fillId="6" borderId="3" xfId="0" applyFont="1" applyFill="1" applyBorder="1" applyAlignment="1">
      <alignment vertical="center"/>
    </xf>
    <xf numFmtId="0" fontId="1" fillId="0" borderId="3" xfId="0" applyFont="1" applyBorder="1"/>
    <xf numFmtId="49" fontId="16" fillId="3" borderId="4" xfId="0" applyNumberFormat="1" applyFont="1" applyFill="1" applyBorder="1" applyAlignment="1">
      <alignment vertical="center" wrapText="1"/>
    </xf>
    <xf numFmtId="49" fontId="2" fillId="2" borderId="4" xfId="0" applyNumberFormat="1" applyFont="1" applyFill="1" applyBorder="1" applyAlignment="1">
      <alignment horizontal="right"/>
    </xf>
    <xf numFmtId="0" fontId="2" fillId="2" borderId="3" xfId="0" applyFont="1" applyFill="1" applyBorder="1"/>
    <xf numFmtId="3" fontId="2" fillId="2" borderId="4" xfId="0" applyNumberFormat="1" applyFont="1" applyFill="1" applyBorder="1"/>
    <xf numFmtId="0" fontId="2" fillId="0" borderId="3" xfId="0" applyFont="1" applyBorder="1"/>
    <xf numFmtId="164" fontId="1" fillId="2" borderId="3" xfId="0" applyNumberFormat="1" applyFont="1" applyFill="1" applyBorder="1"/>
    <xf numFmtId="0" fontId="1" fillId="2" borderId="3" xfId="0" applyFont="1" applyFill="1" applyBorder="1" applyAlignment="1">
      <alignment horizontal="left" wrapText="1"/>
    </xf>
    <xf numFmtId="49" fontId="16" fillId="4" borderId="4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16" fillId="3" borderId="4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vertical="center"/>
    </xf>
    <xf numFmtId="0" fontId="16" fillId="2" borderId="3" xfId="0" applyFont="1" applyFill="1" applyBorder="1" applyAlignment="1">
      <alignment vertical="center"/>
    </xf>
    <xf numFmtId="166" fontId="16" fillId="2" borderId="3" xfId="0" applyNumberFormat="1" applyFont="1" applyFill="1" applyBorder="1" applyAlignment="1">
      <alignment vertical="center"/>
    </xf>
    <xf numFmtId="0" fontId="1" fillId="6" borderId="3" xfId="0" applyFont="1" applyFill="1" applyBorder="1"/>
    <xf numFmtId="0" fontId="2" fillId="2" borderId="3" xfId="0" applyFont="1" applyFill="1" applyBorder="1" applyAlignment="1">
      <alignment vertical="center"/>
    </xf>
    <xf numFmtId="0" fontId="16" fillId="6" borderId="3" xfId="0" applyFont="1" applyFill="1" applyBorder="1" applyAlignment="1">
      <alignment vertical="center"/>
    </xf>
    <xf numFmtId="0" fontId="2" fillId="6" borderId="3" xfId="0" applyFont="1" applyFill="1" applyBorder="1" applyAlignment="1">
      <alignment vertical="center"/>
    </xf>
    <xf numFmtId="166" fontId="2" fillId="2" borderId="3" xfId="0" applyNumberFormat="1" applyFont="1" applyFill="1" applyBorder="1" applyAlignment="1">
      <alignment vertical="center"/>
    </xf>
    <xf numFmtId="49" fontId="16" fillId="3" borderId="4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/>
    </xf>
    <xf numFmtId="49" fontId="16" fillId="3" borderId="4" xfId="0" applyNumberFormat="1" applyFont="1" applyFill="1" applyBorder="1" applyAlignment="1">
      <alignment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vertical="center"/>
    </xf>
    <xf numFmtId="3" fontId="16" fillId="3" borderId="4" xfId="0" applyNumberFormat="1" applyFont="1" applyFill="1" applyBorder="1" applyAlignment="1">
      <alignment vertical="center"/>
    </xf>
    <xf numFmtId="3" fontId="2" fillId="2" borderId="3" xfId="0" applyNumberFormat="1" applyFont="1" applyFill="1" applyBorder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49" fontId="16" fillId="4" borderId="5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wrapText="1"/>
    </xf>
    <xf numFmtId="49" fontId="1" fillId="2" borderId="4" xfId="0" applyNumberFormat="1" applyFont="1" applyFill="1" applyBorder="1" applyAlignment="1">
      <alignment horizontal="left" vertical="center" wrapText="1"/>
    </xf>
    <xf numFmtId="49" fontId="2" fillId="2" borderId="4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center" wrapText="1"/>
    </xf>
    <xf numFmtId="49" fontId="1" fillId="2" borderId="4" xfId="0" applyNumberFormat="1" applyFont="1" applyFill="1" applyBorder="1" applyAlignment="1">
      <alignment horizontal="center"/>
    </xf>
    <xf numFmtId="3" fontId="1" fillId="2" borderId="4" xfId="0" applyNumberFormat="1" applyFont="1" applyFill="1" applyBorder="1"/>
    <xf numFmtId="0" fontId="1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 wrapText="1"/>
    </xf>
    <xf numFmtId="165" fontId="2" fillId="2" borderId="4" xfId="0" applyNumberFormat="1" applyFont="1" applyFill="1" applyBorder="1"/>
    <xf numFmtId="49" fontId="1" fillId="2" borderId="4" xfId="0" applyNumberFormat="1" applyFont="1" applyFill="1" applyBorder="1" applyAlignment="1">
      <alignment horizontal="left"/>
    </xf>
    <xf numFmtId="3" fontId="1" fillId="2" borderId="4" xfId="0" applyNumberFormat="1" applyFont="1" applyFill="1" applyBorder="1" applyAlignment="1">
      <alignment horizontal="right" vertical="center" wrapText="1"/>
    </xf>
    <xf numFmtId="41" fontId="1" fillId="2" borderId="4" xfId="1" applyFont="1" applyFill="1" applyBorder="1" applyAlignment="1">
      <alignment horizontal="right" vertical="center" wrapText="1"/>
    </xf>
    <xf numFmtId="49" fontId="12" fillId="2" borderId="6" xfId="0" applyNumberFormat="1" applyFont="1" applyFill="1" applyBorder="1" applyAlignment="1">
      <alignment vertical="center"/>
    </xf>
    <xf numFmtId="0" fontId="14" fillId="2" borderId="7" xfId="0" applyFont="1" applyFill="1" applyBorder="1"/>
    <xf numFmtId="0" fontId="14" fillId="2" borderId="8" xfId="0" applyFont="1" applyFill="1" applyBorder="1"/>
    <xf numFmtId="49" fontId="14" fillId="2" borderId="9" xfId="0" applyNumberFormat="1" applyFont="1" applyFill="1" applyBorder="1" applyAlignment="1">
      <alignment vertical="center"/>
    </xf>
    <xf numFmtId="0" fontId="14" fillId="2" borderId="10" xfId="0" applyFont="1" applyFill="1" applyBorder="1"/>
    <xf numFmtId="49" fontId="14" fillId="2" borderId="11" xfId="0" applyNumberFormat="1" applyFont="1" applyFill="1" applyBorder="1" applyAlignment="1">
      <alignment vertical="center"/>
    </xf>
    <xf numFmtId="0" fontId="14" fillId="2" borderId="12" xfId="0" applyFont="1" applyFill="1" applyBorder="1"/>
    <xf numFmtId="0" fontId="14" fillId="2" borderId="13" xfId="0" applyFont="1" applyFill="1" applyBorder="1"/>
    <xf numFmtId="0" fontId="21" fillId="2" borderId="3" xfId="0" applyFont="1" applyFill="1" applyBorder="1" applyAlignment="1">
      <alignment vertical="center"/>
    </xf>
    <xf numFmtId="49" fontId="12" fillId="7" borderId="4" xfId="0" applyNumberFormat="1" applyFont="1" applyFill="1" applyBorder="1" applyAlignment="1">
      <alignment vertical="center" wrapText="1"/>
    </xf>
    <xf numFmtId="41" fontId="12" fillId="7" borderId="4" xfId="1" applyFont="1" applyFill="1" applyBorder="1" applyAlignment="1">
      <alignment vertical="center"/>
    </xf>
    <xf numFmtId="49" fontId="12" fillId="7" borderId="4" xfId="0" applyNumberFormat="1" applyFont="1" applyFill="1" applyBorder="1" applyAlignment="1">
      <alignment vertical="center"/>
    </xf>
    <xf numFmtId="167" fontId="12" fillId="7" borderId="4" xfId="0" applyNumberFormat="1" applyFont="1" applyFill="1" applyBorder="1" applyAlignment="1">
      <alignment vertical="center"/>
    </xf>
    <xf numFmtId="0" fontId="14" fillId="5" borderId="4" xfId="0" applyFont="1" applyFill="1" applyBorder="1"/>
    <xf numFmtId="49" fontId="14" fillId="7" borderId="4" xfId="0" applyNumberFormat="1" applyFont="1" applyFill="1" applyBorder="1"/>
    <xf numFmtId="49" fontId="12" fillId="2" borderId="4" xfId="0" applyNumberFormat="1" applyFont="1" applyFill="1" applyBorder="1" applyAlignment="1">
      <alignment vertical="center"/>
    </xf>
    <xf numFmtId="3" fontId="12" fillId="2" borderId="4" xfId="0" applyNumberFormat="1" applyFont="1" applyFill="1" applyBorder="1" applyAlignment="1">
      <alignment vertical="center"/>
    </xf>
    <xf numFmtId="9" fontId="14" fillId="2" borderId="4" xfId="0" applyNumberFormat="1" applyFont="1" applyFill="1" applyBorder="1"/>
    <xf numFmtId="0" fontId="12" fillId="2" borderId="4" xfId="0" applyFont="1" applyFill="1" applyBorder="1" applyAlignment="1">
      <alignment vertical="center"/>
    </xf>
    <xf numFmtId="167" fontId="12" fillId="2" borderId="4" xfId="0" applyNumberFormat="1" applyFont="1" applyFill="1" applyBorder="1" applyAlignment="1">
      <alignment vertical="center"/>
    </xf>
    <xf numFmtId="9" fontId="12" fillId="7" borderId="4" xfId="0" applyNumberFormat="1" applyFont="1" applyFill="1" applyBorder="1" applyAlignment="1">
      <alignment vertical="center"/>
    </xf>
    <xf numFmtId="168" fontId="1" fillId="2" borderId="4" xfId="0" applyNumberFormat="1" applyFont="1" applyFill="1" applyBorder="1"/>
    <xf numFmtId="0" fontId="1" fillId="2" borderId="4" xfId="0" applyFont="1" applyFill="1" applyBorder="1" applyAlignment="1">
      <alignment vertical="center"/>
    </xf>
    <xf numFmtId="49" fontId="22" fillId="4" borderId="6" xfId="0" applyNumberFormat="1" applyFont="1" applyFill="1" applyBorder="1" applyAlignment="1">
      <alignment vertical="center"/>
    </xf>
    <xf numFmtId="0" fontId="22" fillId="4" borderId="7" xfId="0" applyFont="1" applyFill="1" applyBorder="1" applyAlignment="1">
      <alignment vertical="center"/>
    </xf>
    <xf numFmtId="166" fontId="22" fillId="4" borderId="8" xfId="0" applyNumberFormat="1" applyFont="1" applyFill="1" applyBorder="1" applyAlignment="1">
      <alignment vertical="center"/>
    </xf>
    <xf numFmtId="49" fontId="22" fillId="3" borderId="9" xfId="0" applyNumberFormat="1" applyFont="1" applyFill="1" applyBorder="1" applyAlignment="1">
      <alignment vertical="center"/>
    </xf>
    <xf numFmtId="0" fontId="22" fillId="3" borderId="3" xfId="0" applyFont="1" applyFill="1" applyBorder="1" applyAlignment="1">
      <alignment vertical="center"/>
    </xf>
    <xf numFmtId="166" fontId="22" fillId="3" borderId="10" xfId="0" applyNumberFormat="1" applyFont="1" applyFill="1" applyBorder="1" applyAlignment="1">
      <alignment vertical="center"/>
    </xf>
    <xf numFmtId="49" fontId="22" fillId="4" borderId="9" xfId="0" applyNumberFormat="1" applyFont="1" applyFill="1" applyBorder="1" applyAlignment="1">
      <alignment vertical="center"/>
    </xf>
    <xf numFmtId="0" fontId="22" fillId="4" borderId="3" xfId="0" applyFont="1" applyFill="1" applyBorder="1" applyAlignment="1">
      <alignment vertical="center"/>
    </xf>
    <xf numFmtId="166" fontId="22" fillId="4" borderId="10" xfId="0" applyNumberFormat="1" applyFont="1" applyFill="1" applyBorder="1" applyAlignment="1">
      <alignment vertical="center"/>
    </xf>
    <xf numFmtId="49" fontId="22" fillId="4" borderId="11" xfId="0" applyNumberFormat="1" applyFont="1" applyFill="1" applyBorder="1" applyAlignment="1">
      <alignment vertical="center"/>
    </xf>
    <xf numFmtId="0" fontId="22" fillId="4" borderId="12" xfId="0" applyFont="1" applyFill="1" applyBorder="1" applyAlignment="1">
      <alignment vertical="center"/>
    </xf>
    <xf numFmtId="166" fontId="1" fillId="0" borderId="3" xfId="0" applyNumberFormat="1" applyFont="1" applyBorder="1"/>
    <xf numFmtId="166" fontId="22" fillId="4" borderId="13" xfId="0" applyNumberFormat="1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left"/>
    </xf>
    <xf numFmtId="49" fontId="23" fillId="0" borderId="4" xfId="0" applyNumberFormat="1" applyFont="1" applyFill="1" applyBorder="1" applyAlignment="1">
      <alignment horizontal="right" wrapText="1"/>
    </xf>
    <xf numFmtId="49" fontId="23" fillId="0" borderId="4" xfId="0" applyNumberFormat="1" applyFont="1" applyFill="1" applyBorder="1" applyAlignment="1">
      <alignment horizontal="right" vertical="center" wrapText="1"/>
    </xf>
    <xf numFmtId="49" fontId="15" fillId="5" borderId="14" xfId="0" applyNumberFormat="1" applyFont="1" applyFill="1" applyBorder="1" applyAlignment="1">
      <alignment horizontal="center" vertical="center"/>
    </xf>
    <xf numFmtId="49" fontId="15" fillId="5" borderId="15" xfId="0" applyNumberFormat="1" applyFont="1" applyFill="1" applyBorder="1" applyAlignment="1">
      <alignment horizontal="center" vertical="center"/>
    </xf>
    <xf numFmtId="49" fontId="15" fillId="5" borderId="16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/>
    <xf numFmtId="0" fontId="18" fillId="0" borderId="4" xfId="0" applyFont="1" applyBorder="1" applyAlignment="1"/>
    <xf numFmtId="49" fontId="19" fillId="3" borderId="4" xfId="0" applyNumberFormat="1" applyFont="1" applyFill="1" applyBorder="1" applyAlignment="1">
      <alignment horizontal="center" vertical="center"/>
    </xf>
    <xf numFmtId="0" fontId="17" fillId="0" borderId="4" xfId="0" applyFont="1" applyBorder="1" applyAlignment="1"/>
    <xf numFmtId="49" fontId="15" fillId="5" borderId="4" xfId="0" applyNumberFormat="1" applyFont="1" applyFill="1" applyBorder="1" applyAlignment="1">
      <alignment vertical="center"/>
    </xf>
    <xf numFmtId="0" fontId="20" fillId="0" borderId="4" xfId="0" applyFont="1" applyBorder="1" applyAlignment="1"/>
    <xf numFmtId="49" fontId="16" fillId="3" borderId="4" xfId="0" applyNumberFormat="1" applyFont="1" applyFill="1" applyBorder="1" applyAlignment="1">
      <alignment wrapText="1"/>
    </xf>
    <xf numFmtId="49" fontId="1" fillId="2" borderId="4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533399</xdr:colOff>
      <xdr:row>1</xdr:row>
      <xdr:rowOff>0</xdr:rowOff>
    </xdr:from>
    <xdr:ext cx="5962651" cy="1171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399" y="190500"/>
          <a:ext cx="5962651" cy="1171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92"/>
  <sheetViews>
    <sheetView showGridLines="0" tabSelected="1" zoomScale="95" zoomScaleNormal="95" workbookViewId="0">
      <selection activeCell="C14" sqref="C14"/>
    </sheetView>
  </sheetViews>
  <sheetFormatPr baseColWidth="10" defaultColWidth="14.42578125" defaultRowHeight="15" customHeight="1"/>
  <cols>
    <col min="1" max="1" width="8" style="20" customWidth="1"/>
    <col min="2" max="2" width="23" style="43" customWidth="1"/>
    <col min="3" max="3" width="19.5703125" style="43" customWidth="1"/>
    <col min="4" max="4" width="9.42578125" style="43" customWidth="1"/>
    <col min="5" max="5" width="14.42578125" style="43" customWidth="1"/>
    <col min="6" max="6" width="11" style="43" customWidth="1"/>
    <col min="7" max="7" width="12.42578125" style="43" customWidth="1"/>
    <col min="8" max="8" width="10.85546875" style="43" customWidth="1"/>
    <col min="9" max="26" width="10.85546875" customWidth="1"/>
  </cols>
  <sheetData>
    <row r="1" spans="1:8" ht="15" customHeight="1">
      <c r="A1" s="19"/>
      <c r="B1" s="21"/>
      <c r="C1" s="21"/>
      <c r="D1" s="21"/>
      <c r="E1" s="21"/>
      <c r="F1" s="21"/>
      <c r="G1" s="21"/>
    </row>
    <row r="2" spans="1:8" ht="15" customHeight="1">
      <c r="A2" s="19"/>
      <c r="B2" s="21"/>
      <c r="C2" s="21"/>
      <c r="D2" s="21"/>
      <c r="E2" s="21"/>
      <c r="F2" s="21"/>
      <c r="G2" s="21"/>
    </row>
    <row r="3" spans="1:8" ht="15" customHeight="1">
      <c r="A3" s="19"/>
      <c r="B3" s="21"/>
      <c r="C3" s="21"/>
      <c r="D3" s="21"/>
      <c r="E3" s="21"/>
      <c r="F3" s="21"/>
      <c r="G3" s="21"/>
    </row>
    <row r="4" spans="1:8" ht="15" customHeight="1">
      <c r="A4" s="19"/>
      <c r="B4" s="21"/>
      <c r="C4" s="21"/>
      <c r="D4" s="21"/>
      <c r="E4" s="21"/>
      <c r="F4" s="21"/>
      <c r="G4" s="21"/>
    </row>
    <row r="5" spans="1:8" ht="15" customHeight="1">
      <c r="A5" s="19"/>
      <c r="B5" s="21"/>
      <c r="C5" s="21"/>
      <c r="D5" s="21"/>
      <c r="E5" s="21"/>
      <c r="F5" s="21"/>
      <c r="G5" s="21"/>
    </row>
    <row r="6" spans="1:8" ht="15" customHeight="1">
      <c r="A6" s="19"/>
      <c r="B6" s="21"/>
      <c r="C6" s="21"/>
      <c r="D6" s="21"/>
      <c r="E6" s="21"/>
      <c r="F6" s="21"/>
      <c r="G6" s="21"/>
    </row>
    <row r="7" spans="1:8" ht="15" customHeight="1">
      <c r="A7" s="19"/>
      <c r="B7" s="21"/>
      <c r="C7" s="21"/>
      <c r="D7" s="21"/>
      <c r="E7" s="21"/>
      <c r="F7" s="21"/>
      <c r="G7" s="21"/>
    </row>
    <row r="8" spans="1:8" ht="15" customHeight="1">
      <c r="A8" s="19"/>
      <c r="B8" s="21"/>
      <c r="C8" s="21"/>
      <c r="D8" s="21"/>
      <c r="E8" s="21"/>
      <c r="F8" s="21"/>
      <c r="G8" s="21"/>
    </row>
    <row r="9" spans="1:8" s="35" customFormat="1" ht="12" customHeight="1">
      <c r="A9" s="34"/>
      <c r="B9" s="44" t="s">
        <v>0</v>
      </c>
      <c r="C9" s="45" t="s">
        <v>1</v>
      </c>
      <c r="D9" s="46"/>
      <c r="E9" s="137" t="s">
        <v>2</v>
      </c>
      <c r="F9" s="134"/>
      <c r="G9" s="47">
        <v>28000</v>
      </c>
      <c r="H9" s="48"/>
    </row>
    <row r="10" spans="1:8" ht="25.5">
      <c r="A10" s="19"/>
      <c r="B10" s="24" t="s">
        <v>3</v>
      </c>
      <c r="C10" s="25" t="s">
        <v>4</v>
      </c>
      <c r="D10" s="21"/>
      <c r="E10" s="138" t="s">
        <v>5</v>
      </c>
      <c r="F10" s="132"/>
      <c r="G10" s="27" t="s">
        <v>6</v>
      </c>
    </row>
    <row r="11" spans="1:8">
      <c r="A11" s="19"/>
      <c r="B11" s="24" t="s">
        <v>7</v>
      </c>
      <c r="C11" s="26" t="s">
        <v>8</v>
      </c>
      <c r="D11" s="21"/>
      <c r="E11" s="139" t="s">
        <v>9</v>
      </c>
      <c r="F11" s="132"/>
      <c r="G11" s="110">
        <v>220</v>
      </c>
    </row>
    <row r="12" spans="1:8">
      <c r="A12" s="19"/>
      <c r="B12" s="24" t="s">
        <v>10</v>
      </c>
      <c r="C12" s="126" t="s">
        <v>139</v>
      </c>
      <c r="D12" s="21"/>
      <c r="E12" s="28" t="s">
        <v>11</v>
      </c>
      <c r="F12" s="29"/>
      <c r="G12" s="30">
        <v>8077500</v>
      </c>
    </row>
    <row r="13" spans="1:8" ht="38.25">
      <c r="A13" s="19"/>
      <c r="B13" s="24" t="s">
        <v>12</v>
      </c>
      <c r="C13" s="127" t="s">
        <v>140</v>
      </c>
      <c r="D13" s="21"/>
      <c r="E13" s="139" t="s">
        <v>13</v>
      </c>
      <c r="F13" s="132"/>
      <c r="G13" s="31" t="s">
        <v>14</v>
      </c>
    </row>
    <row r="14" spans="1:8" ht="38.25">
      <c r="A14" s="19"/>
      <c r="B14" s="24" t="s">
        <v>15</v>
      </c>
      <c r="C14" s="127" t="s">
        <v>141</v>
      </c>
      <c r="D14" s="21"/>
      <c r="E14" s="139" t="s">
        <v>16</v>
      </c>
      <c r="F14" s="132"/>
      <c r="G14" s="32" t="s">
        <v>6</v>
      </c>
    </row>
    <row r="15" spans="1:8" ht="25.5">
      <c r="A15" s="19"/>
      <c r="B15" s="24" t="s">
        <v>17</v>
      </c>
      <c r="C15" s="127" t="s">
        <v>134</v>
      </c>
      <c r="D15" s="21"/>
      <c r="E15" s="131" t="s">
        <v>18</v>
      </c>
      <c r="F15" s="132"/>
      <c r="G15" s="33" t="s">
        <v>19</v>
      </c>
    </row>
    <row r="16" spans="1:8" ht="12" customHeight="1">
      <c r="A16" s="19"/>
      <c r="B16" s="22"/>
      <c r="C16" s="49"/>
      <c r="D16" s="21"/>
      <c r="E16" s="21"/>
      <c r="F16" s="21"/>
      <c r="G16" s="50"/>
    </row>
    <row r="17" spans="1:8" s="35" customFormat="1" ht="12" customHeight="1">
      <c r="A17" s="34"/>
      <c r="B17" s="133" t="s">
        <v>20</v>
      </c>
      <c r="C17" s="134"/>
      <c r="D17" s="134"/>
      <c r="E17" s="134"/>
      <c r="F17" s="134"/>
      <c r="G17" s="134"/>
      <c r="H17" s="48"/>
    </row>
    <row r="18" spans="1:8" s="35" customFormat="1" ht="12" customHeight="1">
      <c r="A18" s="34"/>
      <c r="B18" s="46"/>
      <c r="C18" s="64"/>
      <c r="D18" s="64"/>
      <c r="E18" s="64"/>
      <c r="F18" s="46"/>
      <c r="G18" s="46"/>
      <c r="H18" s="48"/>
    </row>
    <row r="19" spans="1:8" s="35" customFormat="1" ht="12" customHeight="1">
      <c r="A19" s="34"/>
      <c r="B19" s="51" t="s">
        <v>21</v>
      </c>
      <c r="C19" s="59"/>
      <c r="D19" s="59"/>
      <c r="E19" s="59"/>
      <c r="F19" s="59"/>
      <c r="G19" s="59"/>
      <c r="H19" s="48"/>
    </row>
    <row r="20" spans="1:8" s="35" customFormat="1" ht="24" customHeight="1">
      <c r="A20" s="34"/>
      <c r="B20" s="53" t="s">
        <v>22</v>
      </c>
      <c r="C20" s="53" t="s">
        <v>23</v>
      </c>
      <c r="D20" s="53" t="s">
        <v>24</v>
      </c>
      <c r="E20" s="53" t="s">
        <v>25</v>
      </c>
      <c r="F20" s="53" t="s">
        <v>26</v>
      </c>
      <c r="G20" s="53" t="s">
        <v>27</v>
      </c>
      <c r="H20" s="48"/>
    </row>
    <row r="21" spans="1:8" ht="12.75" customHeight="1">
      <c r="A21" s="19"/>
      <c r="B21" s="36" t="s">
        <v>28</v>
      </c>
      <c r="C21" s="31" t="s">
        <v>29</v>
      </c>
      <c r="D21" s="31" t="s">
        <v>30</v>
      </c>
      <c r="E21" s="33" t="s">
        <v>31</v>
      </c>
      <c r="F21" s="30">
        <v>35000</v>
      </c>
      <c r="G21" s="30">
        <f t="shared" ref="G21:G27" si="0">F21*D21</f>
        <v>315000</v>
      </c>
    </row>
    <row r="22" spans="1:8" ht="15" customHeight="1">
      <c r="A22" s="19"/>
      <c r="B22" s="36" t="s">
        <v>32</v>
      </c>
      <c r="C22" s="31" t="s">
        <v>29</v>
      </c>
      <c r="D22" s="31" t="s">
        <v>33</v>
      </c>
      <c r="E22" s="33" t="s">
        <v>31</v>
      </c>
      <c r="F22" s="30">
        <v>35000</v>
      </c>
      <c r="G22" s="30">
        <f t="shared" si="0"/>
        <v>420000</v>
      </c>
    </row>
    <row r="23" spans="1:8" ht="12.75" customHeight="1">
      <c r="A23" s="19"/>
      <c r="B23" s="36" t="s">
        <v>34</v>
      </c>
      <c r="C23" s="31" t="s">
        <v>29</v>
      </c>
      <c r="D23" s="31" t="s">
        <v>33</v>
      </c>
      <c r="E23" s="33" t="s">
        <v>31</v>
      </c>
      <c r="F23" s="30">
        <v>35000</v>
      </c>
      <c r="G23" s="30">
        <f t="shared" si="0"/>
        <v>420000</v>
      </c>
    </row>
    <row r="24" spans="1:8" ht="12.75" customHeight="1">
      <c r="A24" s="19"/>
      <c r="B24" s="36" t="s">
        <v>35</v>
      </c>
      <c r="C24" s="31" t="s">
        <v>29</v>
      </c>
      <c r="D24" s="31" t="s">
        <v>36</v>
      </c>
      <c r="E24" s="33" t="s">
        <v>31</v>
      </c>
      <c r="F24" s="30">
        <v>35000</v>
      </c>
      <c r="G24" s="30">
        <f t="shared" si="0"/>
        <v>630000</v>
      </c>
    </row>
    <row r="25" spans="1:8" ht="12.75" customHeight="1">
      <c r="A25" s="19"/>
      <c r="B25" s="36" t="s">
        <v>37</v>
      </c>
      <c r="C25" s="31" t="s">
        <v>29</v>
      </c>
      <c r="D25" s="31" t="s">
        <v>38</v>
      </c>
      <c r="E25" s="33" t="s">
        <v>31</v>
      </c>
      <c r="F25" s="30">
        <v>35000</v>
      </c>
      <c r="G25" s="30">
        <f t="shared" si="0"/>
        <v>70000</v>
      </c>
    </row>
    <row r="26" spans="1:8" ht="12.75" customHeight="1">
      <c r="A26" s="19"/>
      <c r="B26" s="36" t="s">
        <v>39</v>
      </c>
      <c r="C26" s="31" t="s">
        <v>29</v>
      </c>
      <c r="D26" s="31" t="s">
        <v>40</v>
      </c>
      <c r="E26" s="33" t="s">
        <v>31</v>
      </c>
      <c r="F26" s="30">
        <v>35000</v>
      </c>
      <c r="G26" s="30">
        <f t="shared" si="0"/>
        <v>105000</v>
      </c>
    </row>
    <row r="27" spans="1:8" ht="12.75" customHeight="1">
      <c r="A27" s="19"/>
      <c r="B27" s="36" t="s">
        <v>41</v>
      </c>
      <c r="C27" s="31" t="s">
        <v>29</v>
      </c>
      <c r="D27" s="31" t="s">
        <v>40</v>
      </c>
      <c r="E27" s="33" t="s">
        <v>31</v>
      </c>
      <c r="F27" s="30">
        <v>35000</v>
      </c>
      <c r="G27" s="30">
        <f t="shared" si="0"/>
        <v>105000</v>
      </c>
    </row>
    <row r="28" spans="1:8" s="35" customFormat="1" ht="12.75" customHeight="1">
      <c r="A28" s="34"/>
      <c r="B28" s="65" t="s">
        <v>42</v>
      </c>
      <c r="C28" s="66"/>
      <c r="D28" s="66"/>
      <c r="E28" s="66"/>
      <c r="F28" s="67"/>
      <c r="G28" s="68">
        <f>SUM(G21:G27)</f>
        <v>2065000</v>
      </c>
      <c r="H28" s="48"/>
    </row>
    <row r="29" spans="1:8" s="35" customFormat="1" ht="12" customHeight="1">
      <c r="A29" s="34"/>
      <c r="B29" s="46"/>
      <c r="C29" s="46"/>
      <c r="D29" s="46"/>
      <c r="E29" s="46"/>
      <c r="F29" s="69"/>
      <c r="G29" s="69"/>
      <c r="H29" s="48"/>
    </row>
    <row r="30" spans="1:8" s="35" customFormat="1" ht="12" customHeight="1">
      <c r="A30" s="34"/>
      <c r="B30" s="51" t="s">
        <v>43</v>
      </c>
      <c r="C30" s="70"/>
      <c r="D30" s="70"/>
      <c r="E30" s="70"/>
      <c r="F30" s="59"/>
      <c r="G30" s="59"/>
      <c r="H30" s="48"/>
    </row>
    <row r="31" spans="1:8" s="35" customFormat="1" ht="24" customHeight="1">
      <c r="A31" s="34"/>
      <c r="B31" s="63" t="s">
        <v>22</v>
      </c>
      <c r="C31" s="53" t="s">
        <v>23</v>
      </c>
      <c r="D31" s="53" t="s">
        <v>24</v>
      </c>
      <c r="E31" s="63" t="s">
        <v>25</v>
      </c>
      <c r="F31" s="53" t="s">
        <v>26</v>
      </c>
      <c r="G31" s="63" t="s">
        <v>27</v>
      </c>
      <c r="H31" s="48"/>
    </row>
    <row r="32" spans="1:8" s="35" customFormat="1" ht="12" customHeight="1">
      <c r="A32" s="34"/>
      <c r="B32" s="111" t="s">
        <v>44</v>
      </c>
      <c r="C32" s="72"/>
      <c r="D32" s="72"/>
      <c r="E32" s="72"/>
      <c r="F32" s="71"/>
      <c r="G32" s="71"/>
      <c r="H32" s="48"/>
    </row>
    <row r="33" spans="1:8" s="35" customFormat="1" ht="12" customHeight="1">
      <c r="A33" s="34"/>
      <c r="B33" s="65" t="s">
        <v>45</v>
      </c>
      <c r="C33" s="66"/>
      <c r="D33" s="66"/>
      <c r="E33" s="66"/>
      <c r="F33" s="67"/>
      <c r="G33" s="67"/>
      <c r="H33" s="48"/>
    </row>
    <row r="34" spans="1:8" ht="12" customHeight="1">
      <c r="A34" s="19"/>
      <c r="B34" s="21"/>
      <c r="C34" s="21"/>
      <c r="D34" s="21"/>
      <c r="E34" s="21"/>
      <c r="F34" s="23"/>
      <c r="G34" s="23"/>
    </row>
    <row r="35" spans="1:8" ht="12" customHeight="1">
      <c r="A35" s="19"/>
      <c r="B35" s="73" t="s">
        <v>46</v>
      </c>
      <c r="C35" s="54"/>
      <c r="D35" s="54"/>
      <c r="E35" s="54"/>
      <c r="F35" s="52"/>
      <c r="G35" s="52"/>
    </row>
    <row r="36" spans="1:8" ht="24" customHeight="1">
      <c r="A36" s="19"/>
      <c r="B36" s="63" t="s">
        <v>22</v>
      </c>
      <c r="C36" s="63" t="s">
        <v>23</v>
      </c>
      <c r="D36" s="63" t="s">
        <v>24</v>
      </c>
      <c r="E36" s="63" t="s">
        <v>25</v>
      </c>
      <c r="F36" s="53" t="s">
        <v>26</v>
      </c>
      <c r="G36" s="63" t="s">
        <v>27</v>
      </c>
    </row>
    <row r="37" spans="1:8" ht="12.75" customHeight="1">
      <c r="A37" s="19"/>
      <c r="B37" s="36" t="s">
        <v>47</v>
      </c>
      <c r="C37" s="31" t="s">
        <v>48</v>
      </c>
      <c r="D37" s="74">
        <v>1</v>
      </c>
      <c r="E37" s="33" t="s">
        <v>31</v>
      </c>
      <c r="F37" s="30">
        <v>100000</v>
      </c>
      <c r="G37" s="30">
        <f>F37*D37</f>
        <v>100000</v>
      </c>
    </row>
    <row r="38" spans="1:8" s="35" customFormat="1" ht="12.75" customHeight="1">
      <c r="A38" s="34"/>
      <c r="B38" s="65" t="s">
        <v>49</v>
      </c>
      <c r="C38" s="66"/>
      <c r="D38" s="66"/>
      <c r="E38" s="66"/>
      <c r="F38" s="67"/>
      <c r="G38" s="68">
        <f>SUM(G37)</f>
        <v>100000</v>
      </c>
      <c r="H38" s="48"/>
    </row>
    <row r="39" spans="1:8" ht="12" customHeight="1">
      <c r="A39" s="19"/>
      <c r="B39" s="21"/>
      <c r="C39" s="21"/>
      <c r="D39" s="21"/>
      <c r="E39" s="21"/>
      <c r="F39" s="23"/>
      <c r="G39" s="23"/>
    </row>
    <row r="40" spans="1:8" s="35" customFormat="1" ht="12" customHeight="1">
      <c r="A40" s="34"/>
      <c r="B40" s="51" t="s">
        <v>50</v>
      </c>
      <c r="C40" s="70"/>
      <c r="D40" s="70"/>
      <c r="E40" s="70"/>
      <c r="F40" s="59"/>
      <c r="G40" s="59"/>
      <c r="H40" s="48"/>
    </row>
    <row r="41" spans="1:8" s="35" customFormat="1" ht="24" customHeight="1">
      <c r="A41" s="34"/>
      <c r="B41" s="53" t="s">
        <v>51</v>
      </c>
      <c r="C41" s="53" t="s">
        <v>52</v>
      </c>
      <c r="D41" s="53" t="s">
        <v>53</v>
      </c>
      <c r="E41" s="53" t="s">
        <v>25</v>
      </c>
      <c r="F41" s="53" t="s">
        <v>26</v>
      </c>
      <c r="G41" s="53" t="s">
        <v>27</v>
      </c>
      <c r="H41" s="48"/>
    </row>
    <row r="42" spans="1:8" ht="21.6" customHeight="1">
      <c r="A42" s="19"/>
      <c r="B42" s="75" t="s">
        <v>54</v>
      </c>
      <c r="C42" s="77" t="s">
        <v>55</v>
      </c>
      <c r="D42" s="78">
        <v>15</v>
      </c>
      <c r="E42" s="77" t="s">
        <v>31</v>
      </c>
      <c r="F42" s="88">
        <v>30000</v>
      </c>
      <c r="G42" s="87">
        <f t="shared" ref="G42:G44" si="1">F42*D42</f>
        <v>450000</v>
      </c>
    </row>
    <row r="43" spans="1:8" ht="12.75" customHeight="1">
      <c r="A43" s="19"/>
      <c r="B43" s="28" t="s">
        <v>56</v>
      </c>
      <c r="C43" s="79" t="s">
        <v>57</v>
      </c>
      <c r="D43" s="29">
        <v>15</v>
      </c>
      <c r="E43" s="79" t="s">
        <v>31</v>
      </c>
      <c r="F43" s="80">
        <v>25000</v>
      </c>
      <c r="G43" s="80">
        <f>D43*F43</f>
        <v>375000</v>
      </c>
    </row>
    <row r="44" spans="1:8" ht="12.75" customHeight="1">
      <c r="A44" s="19"/>
      <c r="B44" s="28" t="s">
        <v>58</v>
      </c>
      <c r="C44" s="81" t="s">
        <v>59</v>
      </c>
      <c r="D44" s="29">
        <v>150</v>
      </c>
      <c r="E44" s="81" t="s">
        <v>31</v>
      </c>
      <c r="F44" s="80">
        <v>2000</v>
      </c>
      <c r="G44" s="80">
        <f t="shared" si="1"/>
        <v>300000</v>
      </c>
    </row>
    <row r="45" spans="1:8" ht="12.75" customHeight="1">
      <c r="A45" s="19"/>
      <c r="B45" s="28" t="s">
        <v>60</v>
      </c>
      <c r="C45" s="81" t="s">
        <v>57</v>
      </c>
      <c r="D45" s="29">
        <v>10</v>
      </c>
      <c r="E45" s="81" t="s">
        <v>31</v>
      </c>
      <c r="F45" s="80">
        <v>3300</v>
      </c>
      <c r="G45" s="80">
        <f>D45*F45</f>
        <v>33000</v>
      </c>
    </row>
    <row r="46" spans="1:8" ht="12.75" customHeight="1">
      <c r="A46" s="19"/>
      <c r="B46" s="76" t="s">
        <v>61</v>
      </c>
      <c r="C46" s="81"/>
      <c r="D46" s="29"/>
      <c r="E46" s="81"/>
      <c r="F46" s="80"/>
      <c r="G46" s="80"/>
    </row>
    <row r="47" spans="1:8" ht="12.75" customHeight="1">
      <c r="A47" s="19"/>
      <c r="B47" s="86" t="s">
        <v>62</v>
      </c>
      <c r="C47" s="79" t="s">
        <v>57</v>
      </c>
      <c r="D47" s="29">
        <v>6</v>
      </c>
      <c r="E47" s="79" t="s">
        <v>31</v>
      </c>
      <c r="F47" s="80">
        <v>1500</v>
      </c>
      <c r="G47" s="80">
        <f t="shared" ref="G47" si="2">(D47*F47)</f>
        <v>9000</v>
      </c>
    </row>
    <row r="48" spans="1:8" ht="12.75" customHeight="1">
      <c r="A48" s="19"/>
      <c r="B48" s="86" t="s">
        <v>63</v>
      </c>
      <c r="C48" s="81" t="s">
        <v>59</v>
      </c>
      <c r="D48" s="29">
        <v>6</v>
      </c>
      <c r="E48" s="81" t="s">
        <v>31</v>
      </c>
      <c r="F48" s="80">
        <v>1780</v>
      </c>
      <c r="G48" s="80">
        <f>F48*D48</f>
        <v>10680</v>
      </c>
    </row>
    <row r="49" spans="1:8" ht="12.75" customHeight="1">
      <c r="A49" s="19"/>
      <c r="B49" s="125" t="s">
        <v>64</v>
      </c>
      <c r="C49" s="79"/>
      <c r="D49" s="29"/>
      <c r="E49" s="79"/>
      <c r="F49" s="80"/>
      <c r="G49" s="80"/>
    </row>
    <row r="50" spans="1:8" ht="12.75" customHeight="1">
      <c r="A50" s="19"/>
      <c r="B50" s="86" t="s">
        <v>135</v>
      </c>
      <c r="C50" s="79" t="s">
        <v>65</v>
      </c>
      <c r="D50" s="29">
        <v>4</v>
      </c>
      <c r="E50" s="79" t="s">
        <v>31</v>
      </c>
      <c r="F50" s="80">
        <v>11000</v>
      </c>
      <c r="G50" s="80">
        <f t="shared" ref="G50" si="3">(D50*F50)</f>
        <v>44000</v>
      </c>
    </row>
    <row r="51" spans="1:8" ht="12.75" customHeight="1">
      <c r="A51" s="19"/>
      <c r="B51" s="76" t="s">
        <v>66</v>
      </c>
      <c r="C51" s="81"/>
      <c r="D51" s="29"/>
      <c r="E51" s="81"/>
      <c r="F51" s="80"/>
      <c r="G51" s="80"/>
    </row>
    <row r="52" spans="1:8" ht="12.75" customHeight="1">
      <c r="A52" s="19"/>
      <c r="B52" s="28" t="s">
        <v>136</v>
      </c>
      <c r="C52" s="79" t="s">
        <v>67</v>
      </c>
      <c r="D52" s="29">
        <v>3</v>
      </c>
      <c r="E52" s="79" t="s">
        <v>31</v>
      </c>
      <c r="F52" s="80">
        <v>16000</v>
      </c>
      <c r="G52" s="80">
        <f t="shared" ref="G52:G53" si="4">F52*D52</f>
        <v>48000</v>
      </c>
    </row>
    <row r="53" spans="1:8" ht="12.75" customHeight="1">
      <c r="A53" s="19"/>
      <c r="B53" s="28" t="s">
        <v>137</v>
      </c>
      <c r="C53" s="79" t="s">
        <v>67</v>
      </c>
      <c r="D53" s="29">
        <v>4</v>
      </c>
      <c r="E53" s="79" t="s">
        <v>31</v>
      </c>
      <c r="F53" s="80">
        <v>25000</v>
      </c>
      <c r="G53" s="80">
        <f t="shared" si="4"/>
        <v>100000</v>
      </c>
    </row>
    <row r="54" spans="1:8" ht="12.75" customHeight="1">
      <c r="A54" s="19"/>
      <c r="B54" s="28" t="s">
        <v>138</v>
      </c>
      <c r="C54" s="79" t="s">
        <v>65</v>
      </c>
      <c r="D54" s="29">
        <v>5</v>
      </c>
      <c r="E54" s="79" t="s">
        <v>31</v>
      </c>
      <c r="F54" s="80">
        <v>15000</v>
      </c>
      <c r="G54" s="80">
        <f>D54*F54</f>
        <v>75000</v>
      </c>
    </row>
    <row r="55" spans="1:8" s="35" customFormat="1" ht="13.5" customHeight="1">
      <c r="A55" s="34"/>
      <c r="B55" s="65" t="s">
        <v>68</v>
      </c>
      <c r="C55" s="66"/>
      <c r="D55" s="66"/>
      <c r="E55" s="66"/>
      <c r="F55" s="67"/>
      <c r="G55" s="68">
        <f>SUM(G42:G54)</f>
        <v>1444680</v>
      </c>
      <c r="H55" s="48"/>
    </row>
    <row r="56" spans="1:8" s="35" customFormat="1" ht="12" customHeight="1">
      <c r="A56" s="34"/>
      <c r="B56" s="46"/>
      <c r="C56" s="46"/>
      <c r="D56" s="46"/>
      <c r="E56" s="82"/>
      <c r="F56" s="69"/>
      <c r="G56" s="69"/>
      <c r="H56" s="48"/>
    </row>
    <row r="57" spans="1:8" s="35" customFormat="1" ht="12" customHeight="1">
      <c r="A57" s="34"/>
      <c r="B57" s="51" t="s">
        <v>69</v>
      </c>
      <c r="C57" s="70"/>
      <c r="D57" s="70"/>
      <c r="E57" s="70"/>
      <c r="F57" s="59"/>
      <c r="G57" s="59"/>
      <c r="H57" s="48"/>
    </row>
    <row r="58" spans="1:8" s="35" customFormat="1" ht="24" customHeight="1">
      <c r="A58" s="34"/>
      <c r="B58" s="63" t="s">
        <v>70</v>
      </c>
      <c r="C58" s="53" t="s">
        <v>52</v>
      </c>
      <c r="D58" s="53" t="s">
        <v>53</v>
      </c>
      <c r="E58" s="63" t="s">
        <v>25</v>
      </c>
      <c r="F58" s="53" t="s">
        <v>26</v>
      </c>
      <c r="G58" s="63" t="s">
        <v>27</v>
      </c>
      <c r="H58" s="48"/>
    </row>
    <row r="59" spans="1:8" s="35" customFormat="1" ht="12.75" customHeight="1">
      <c r="A59" s="34"/>
      <c r="B59" s="36" t="s">
        <v>44</v>
      </c>
      <c r="C59" s="83"/>
      <c r="D59" s="47"/>
      <c r="E59" s="84"/>
      <c r="F59" s="85"/>
      <c r="G59" s="47"/>
      <c r="H59" s="48"/>
    </row>
    <row r="60" spans="1:8" s="35" customFormat="1" ht="13.5" customHeight="1">
      <c r="A60" s="34"/>
      <c r="B60" s="65" t="s">
        <v>71</v>
      </c>
      <c r="C60" s="66"/>
      <c r="D60" s="66"/>
      <c r="E60" s="66"/>
      <c r="F60" s="67"/>
      <c r="G60" s="68"/>
      <c r="H60" s="48"/>
    </row>
    <row r="61" spans="1:8" ht="12" customHeight="1">
      <c r="A61" s="19"/>
      <c r="B61" s="21"/>
      <c r="C61" s="21"/>
      <c r="D61" s="21"/>
      <c r="E61" s="21"/>
      <c r="F61" s="23"/>
      <c r="G61" s="23"/>
    </row>
    <row r="62" spans="1:8" ht="12" customHeight="1">
      <c r="A62" s="19"/>
      <c r="B62" s="112" t="s">
        <v>72</v>
      </c>
      <c r="C62" s="113"/>
      <c r="D62" s="113"/>
      <c r="E62" s="113"/>
      <c r="F62" s="113"/>
      <c r="G62" s="114">
        <f>G28+G33+G38+G55+G60</f>
        <v>3609680</v>
      </c>
    </row>
    <row r="63" spans="1:8" ht="12" customHeight="1">
      <c r="A63" s="19"/>
      <c r="B63" s="115" t="s">
        <v>73</v>
      </c>
      <c r="C63" s="116"/>
      <c r="D63" s="116"/>
      <c r="E63" s="116"/>
      <c r="F63" s="116"/>
      <c r="G63" s="117">
        <f>G62*0.05</f>
        <v>180484</v>
      </c>
    </row>
    <row r="64" spans="1:8" ht="12" customHeight="1">
      <c r="A64" s="19"/>
      <c r="B64" s="118" t="s">
        <v>74</v>
      </c>
      <c r="C64" s="119"/>
      <c r="D64" s="119"/>
      <c r="E64" s="119"/>
      <c r="F64" s="119"/>
      <c r="G64" s="120">
        <f>G63+G62</f>
        <v>3790164</v>
      </c>
      <c r="H64" s="123"/>
    </row>
    <row r="65" spans="1:7" ht="12" customHeight="1">
      <c r="A65" s="19"/>
      <c r="B65" s="115" t="s">
        <v>75</v>
      </c>
      <c r="C65" s="116"/>
      <c r="D65" s="116"/>
      <c r="E65" s="116"/>
      <c r="F65" s="116"/>
      <c r="G65" s="117">
        <f>G12</f>
        <v>8077500</v>
      </c>
    </row>
    <row r="66" spans="1:7" ht="12" customHeight="1">
      <c r="A66" s="19"/>
      <c r="B66" s="121" t="s">
        <v>76</v>
      </c>
      <c r="C66" s="122"/>
      <c r="D66" s="122"/>
      <c r="E66" s="122"/>
      <c r="F66" s="122"/>
      <c r="G66" s="124">
        <f>G65-G64</f>
        <v>4287336</v>
      </c>
    </row>
    <row r="67" spans="1:7" ht="12" customHeight="1">
      <c r="A67" s="19"/>
      <c r="B67" s="55"/>
      <c r="C67" s="56"/>
      <c r="D67" s="56"/>
      <c r="E67" s="56"/>
      <c r="F67" s="56"/>
      <c r="G67" s="57"/>
    </row>
    <row r="68" spans="1:7" ht="12.75" customHeight="1">
      <c r="A68" s="19"/>
      <c r="B68" s="52"/>
      <c r="C68" s="56"/>
      <c r="D68" s="56"/>
      <c r="E68" s="56"/>
      <c r="F68" s="56"/>
      <c r="G68" s="57"/>
    </row>
    <row r="69" spans="1:7" ht="12" customHeight="1">
      <c r="A69" s="19"/>
      <c r="B69" s="89" t="s">
        <v>77</v>
      </c>
      <c r="C69" s="90"/>
      <c r="D69" s="90"/>
      <c r="E69" s="91"/>
      <c r="F69" s="21"/>
      <c r="G69" s="57"/>
    </row>
    <row r="70" spans="1:7" ht="12" customHeight="1">
      <c r="A70" s="19"/>
      <c r="B70" s="92" t="s">
        <v>78</v>
      </c>
      <c r="C70" s="38"/>
      <c r="D70" s="38"/>
      <c r="E70" s="93"/>
      <c r="F70" s="21"/>
      <c r="G70" s="57"/>
    </row>
    <row r="71" spans="1:7" ht="12" customHeight="1">
      <c r="A71" s="19"/>
      <c r="B71" s="92" t="s">
        <v>79</v>
      </c>
      <c r="C71" s="38"/>
      <c r="D71" s="38"/>
      <c r="E71" s="93"/>
      <c r="F71" s="21"/>
      <c r="G71" s="57"/>
    </row>
    <row r="72" spans="1:7" ht="12" customHeight="1">
      <c r="A72" s="19"/>
      <c r="B72" s="92" t="s">
        <v>80</v>
      </c>
      <c r="C72" s="38"/>
      <c r="D72" s="38"/>
      <c r="E72" s="93"/>
      <c r="F72" s="21"/>
      <c r="G72" s="57"/>
    </row>
    <row r="73" spans="1:7" ht="12" customHeight="1">
      <c r="A73" s="19"/>
      <c r="B73" s="94" t="s">
        <v>81</v>
      </c>
      <c r="C73" s="95"/>
      <c r="D73" s="95"/>
      <c r="E73" s="96"/>
      <c r="F73" s="21"/>
      <c r="G73" s="57"/>
    </row>
    <row r="74" spans="1:7" ht="12" customHeight="1">
      <c r="A74" s="19"/>
      <c r="B74" s="39"/>
      <c r="C74" s="38"/>
      <c r="D74" s="38"/>
      <c r="E74" s="38"/>
      <c r="F74" s="21"/>
      <c r="G74" s="57"/>
    </row>
    <row r="75" spans="1:7" ht="12.75" customHeight="1">
      <c r="A75" s="19"/>
      <c r="B75" s="40"/>
      <c r="C75" s="38"/>
      <c r="D75" s="38"/>
      <c r="E75" s="38"/>
      <c r="F75" s="21"/>
      <c r="G75" s="57"/>
    </row>
    <row r="76" spans="1:7" ht="15" customHeight="1">
      <c r="A76" s="19"/>
      <c r="B76" s="135" t="s">
        <v>82</v>
      </c>
      <c r="C76" s="136"/>
      <c r="D76" s="102"/>
      <c r="E76" s="41"/>
      <c r="F76" s="58"/>
      <c r="G76" s="57"/>
    </row>
    <row r="77" spans="1:7" ht="12" customHeight="1">
      <c r="A77" s="19"/>
      <c r="B77" s="100" t="s">
        <v>70</v>
      </c>
      <c r="C77" s="100" t="s">
        <v>83</v>
      </c>
      <c r="D77" s="103" t="s">
        <v>84</v>
      </c>
      <c r="E77" s="41"/>
      <c r="F77" s="58"/>
      <c r="G77" s="57"/>
    </row>
    <row r="78" spans="1:7" ht="12" customHeight="1">
      <c r="A78" s="19"/>
      <c r="B78" s="104" t="s">
        <v>85</v>
      </c>
      <c r="C78" s="105">
        <f>G28</f>
        <v>2065000</v>
      </c>
      <c r="D78" s="106">
        <f>(C78/C84)</f>
        <v>0.54483130545274561</v>
      </c>
      <c r="E78" s="41"/>
      <c r="F78" s="58"/>
      <c r="G78" s="57"/>
    </row>
    <row r="79" spans="1:7" ht="12" customHeight="1">
      <c r="A79" s="19"/>
      <c r="B79" s="104" t="s">
        <v>86</v>
      </c>
      <c r="C79" s="107">
        <v>0</v>
      </c>
      <c r="D79" s="106">
        <v>0</v>
      </c>
      <c r="E79" s="41"/>
      <c r="F79" s="58"/>
      <c r="G79" s="57"/>
    </row>
    <row r="80" spans="1:7" ht="12" customHeight="1">
      <c r="A80" s="19"/>
      <c r="B80" s="104" t="s">
        <v>87</v>
      </c>
      <c r="C80" s="105">
        <f>G38</f>
        <v>100000</v>
      </c>
      <c r="D80" s="106">
        <f>(C80/C84)</f>
        <v>2.6384082588510681E-2</v>
      </c>
      <c r="E80" s="41"/>
      <c r="F80" s="58"/>
      <c r="G80" s="57"/>
    </row>
    <row r="81" spans="1:7" ht="12" customHeight="1">
      <c r="A81" s="19"/>
      <c r="B81" s="104" t="s">
        <v>51</v>
      </c>
      <c r="C81" s="105">
        <f>G55</f>
        <v>1444680</v>
      </c>
      <c r="D81" s="106">
        <f>(C81/C84)</f>
        <v>0.38116556433969612</v>
      </c>
      <c r="E81" s="41"/>
      <c r="F81" s="58"/>
      <c r="G81" s="57"/>
    </row>
    <row r="82" spans="1:7" ht="12" customHeight="1">
      <c r="A82" s="19"/>
      <c r="B82" s="104" t="s">
        <v>88</v>
      </c>
      <c r="C82" s="108">
        <v>0</v>
      </c>
      <c r="D82" s="106">
        <f>(C82/C84)</f>
        <v>0</v>
      </c>
      <c r="E82" s="42"/>
      <c r="F82" s="60"/>
      <c r="G82" s="57"/>
    </row>
    <row r="83" spans="1:7" ht="12" customHeight="1">
      <c r="A83" s="19"/>
      <c r="B83" s="104" t="s">
        <v>89</v>
      </c>
      <c r="C83" s="108">
        <f>G63</f>
        <v>180484</v>
      </c>
      <c r="D83" s="106">
        <f>(C83/C84)</f>
        <v>4.7619047619047616E-2</v>
      </c>
      <c r="E83" s="42"/>
      <c r="F83" s="60"/>
      <c r="G83" s="57"/>
    </row>
    <row r="84" spans="1:7" ht="12.75" customHeight="1">
      <c r="A84" s="19"/>
      <c r="B84" s="100" t="s">
        <v>90</v>
      </c>
      <c r="C84" s="101">
        <f t="shared" ref="C84:D84" si="5">SUM(C78:C83)</f>
        <v>3790164</v>
      </c>
      <c r="D84" s="109">
        <f t="shared" si="5"/>
        <v>1</v>
      </c>
      <c r="E84" s="42"/>
      <c r="F84" s="60"/>
      <c r="G84" s="57"/>
    </row>
    <row r="85" spans="1:7" ht="12" customHeight="1">
      <c r="A85" s="19"/>
      <c r="B85" s="40"/>
      <c r="C85" s="37"/>
      <c r="D85" s="37"/>
      <c r="E85" s="37"/>
      <c r="F85" s="56"/>
      <c r="G85" s="57"/>
    </row>
    <row r="86" spans="1:7" ht="12.75" customHeight="1">
      <c r="A86" s="19"/>
      <c r="B86" s="97"/>
      <c r="C86" s="37"/>
      <c r="D86" s="37"/>
      <c r="E86" s="37"/>
      <c r="F86" s="56"/>
      <c r="G86" s="57"/>
    </row>
    <row r="87" spans="1:7" ht="12" customHeight="1">
      <c r="A87" s="19"/>
      <c r="B87" s="128" t="s">
        <v>91</v>
      </c>
      <c r="C87" s="129"/>
      <c r="D87" s="129"/>
      <c r="E87" s="130"/>
      <c r="F87" s="60"/>
      <c r="G87" s="57"/>
    </row>
    <row r="88" spans="1:7" ht="21" customHeight="1">
      <c r="A88" s="19"/>
      <c r="B88" s="98" t="s">
        <v>92</v>
      </c>
      <c r="C88" s="99">
        <v>26000</v>
      </c>
      <c r="D88" s="99">
        <v>28000</v>
      </c>
      <c r="E88" s="99">
        <v>30000</v>
      </c>
      <c r="F88" s="61"/>
      <c r="G88" s="62"/>
    </row>
    <row r="89" spans="1:7" ht="12.75" customHeight="1">
      <c r="A89" s="19"/>
      <c r="B89" s="100" t="s">
        <v>93</v>
      </c>
      <c r="C89" s="101">
        <f>C84/C88</f>
        <v>145.77553846153847</v>
      </c>
      <c r="D89" s="101">
        <f>C84/D88</f>
        <v>135.363</v>
      </c>
      <c r="E89" s="101">
        <f>C84/E88</f>
        <v>126.33880000000001</v>
      </c>
      <c r="F89" s="61"/>
      <c r="G89" s="62"/>
    </row>
    <row r="90" spans="1:7" ht="15" customHeight="1">
      <c r="A90" s="19"/>
      <c r="B90" s="39" t="s">
        <v>94</v>
      </c>
      <c r="C90" s="38"/>
      <c r="D90" s="38"/>
      <c r="E90" s="38"/>
      <c r="F90" s="21"/>
      <c r="G90" s="21"/>
    </row>
    <row r="91" spans="1:7" ht="11.25" customHeight="1"/>
    <row r="92" spans="1:7" ht="11.25" customHeight="1"/>
    <row r="93" spans="1:7" ht="11.25" customHeight="1"/>
    <row r="94" spans="1:7" ht="11.25" customHeight="1"/>
    <row r="95" spans="1:7" ht="11.25" customHeight="1"/>
    <row r="96" spans="1:7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  <row r="109" ht="11.25" customHeight="1"/>
    <row r="110" ht="11.25" customHeight="1"/>
    <row r="111" ht="11.25" customHeight="1"/>
    <row r="112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  <row r="122" ht="11.25" customHeight="1"/>
    <row r="123" ht="11.25" customHeight="1"/>
    <row r="124" ht="11.25" customHeight="1"/>
    <row r="125" ht="11.25" customHeight="1"/>
    <row r="126" ht="11.25" customHeight="1"/>
    <row r="127" ht="11.25" customHeight="1"/>
    <row r="128" ht="11.25" customHeight="1"/>
    <row r="129" ht="11.25" customHeight="1"/>
    <row r="130" ht="11.25" customHeight="1"/>
    <row r="131" ht="11.25" customHeight="1"/>
    <row r="132" ht="11.25" customHeight="1"/>
    <row r="133" ht="11.25" customHeight="1"/>
    <row r="134" ht="11.25" customHeight="1"/>
    <row r="135" ht="11.25" customHeight="1"/>
    <row r="136" ht="11.25" customHeight="1"/>
    <row r="137" ht="11.25" customHeight="1"/>
    <row r="138" ht="11.25" customHeight="1"/>
    <row r="139" ht="11.25" customHeight="1"/>
    <row r="140" ht="11.25" customHeight="1"/>
    <row r="141" ht="11.25" customHeight="1"/>
    <row r="142" ht="11.25" customHeight="1"/>
    <row r="143" ht="11.25" customHeight="1"/>
    <row r="144" ht="11.25" customHeight="1"/>
    <row r="145" ht="11.25" customHeight="1"/>
    <row r="146" ht="11.25" customHeight="1"/>
    <row r="147" ht="11.25" customHeight="1"/>
    <row r="148" ht="11.25" customHeight="1"/>
    <row r="149" ht="11.25" customHeight="1"/>
    <row r="150" ht="11.25" customHeight="1"/>
    <row r="151" ht="11.25" customHeight="1"/>
    <row r="152" ht="11.25" customHeight="1"/>
    <row r="153" ht="11.25" customHeight="1"/>
    <row r="154" ht="11.25" customHeight="1"/>
    <row r="155" ht="11.25" customHeight="1"/>
    <row r="156" ht="11.25" customHeight="1"/>
    <row r="157" ht="11.25" customHeight="1"/>
    <row r="158" ht="11.25" customHeight="1"/>
    <row r="159" ht="11.25" customHeight="1"/>
    <row r="160" ht="11.25" customHeight="1"/>
    <row r="161" ht="11.25" customHeight="1"/>
    <row r="162" ht="11.25" customHeight="1"/>
    <row r="163" ht="11.25" customHeight="1"/>
    <row r="164" ht="11.25" customHeight="1"/>
    <row r="165" ht="11.25" customHeight="1"/>
    <row r="166" ht="11.25" customHeight="1"/>
    <row r="167" ht="11.25" customHeight="1"/>
    <row r="168" ht="11.25" customHeight="1"/>
    <row r="169" ht="11.25" customHeight="1"/>
    <row r="170" ht="11.25" customHeight="1"/>
    <row r="171" ht="11.25" customHeight="1"/>
    <row r="172" ht="11.25" customHeight="1"/>
    <row r="173" ht="11.25" customHeight="1"/>
    <row r="174" ht="11.25" customHeight="1"/>
    <row r="175" ht="11.25" customHeight="1"/>
    <row r="176" ht="11.25" customHeight="1"/>
    <row r="177" ht="11.25" customHeight="1"/>
    <row r="178" ht="11.25" customHeight="1"/>
    <row r="179" ht="11.25" customHeight="1"/>
    <row r="180" ht="11.25" customHeight="1"/>
    <row r="181" ht="11.25" customHeight="1"/>
    <row r="182" ht="11.25" customHeight="1"/>
    <row r="183" ht="11.25" customHeight="1"/>
    <row r="184" ht="11.25" customHeight="1"/>
    <row r="185" ht="11.25" customHeight="1"/>
    <row r="186" ht="11.25" customHeight="1"/>
    <row r="187" ht="11.25" customHeight="1"/>
    <row r="188" ht="11.25" customHeight="1"/>
    <row r="189" ht="11.25" customHeight="1"/>
    <row r="190" ht="11.25" customHeight="1"/>
    <row r="191" ht="11.25" customHeight="1"/>
    <row r="192" ht="11.25" customHeight="1"/>
    <row r="193" ht="11.25" customHeight="1"/>
    <row r="194" ht="11.25" customHeight="1"/>
    <row r="195" ht="11.25" customHeight="1"/>
    <row r="196" ht="11.25" customHeight="1"/>
    <row r="197" ht="11.25" customHeight="1"/>
    <row r="198" ht="11.25" customHeight="1"/>
    <row r="199" ht="11.25" customHeight="1"/>
    <row r="200" ht="11.25" customHeight="1"/>
    <row r="201" ht="11.25" customHeight="1"/>
    <row r="202" ht="11.25" customHeight="1"/>
    <row r="203" ht="11.25" customHeight="1"/>
    <row r="204" ht="11.25" customHeight="1"/>
    <row r="205" ht="11.25" customHeight="1"/>
    <row r="206" ht="11.25" customHeight="1"/>
    <row r="207" ht="11.25" customHeight="1"/>
    <row r="208" ht="11.25" customHeight="1"/>
    <row r="209" ht="11.25" customHeight="1"/>
    <row r="210" ht="11.25" customHeight="1"/>
    <row r="211" ht="11.25" customHeight="1"/>
    <row r="212" ht="11.25" customHeight="1"/>
    <row r="213" ht="11.25" customHeight="1"/>
    <row r="214" ht="11.25" customHeight="1"/>
    <row r="215" ht="11.25" customHeight="1"/>
    <row r="216" ht="11.25" customHeight="1"/>
    <row r="217" ht="11.25" customHeight="1"/>
    <row r="218" ht="11.25" customHeight="1"/>
    <row r="219" ht="11.25" customHeight="1"/>
    <row r="220" ht="11.25" customHeight="1"/>
    <row r="221" ht="11.25" customHeight="1"/>
    <row r="222" ht="11.25" customHeight="1"/>
    <row r="223" ht="11.25" customHeight="1"/>
    <row r="224" ht="11.25" customHeight="1"/>
    <row r="225" ht="11.25" customHeight="1"/>
    <row r="226" ht="11.25" customHeight="1"/>
    <row r="227" ht="11.25" customHeight="1"/>
    <row r="228" ht="11.25" customHeight="1"/>
    <row r="229" ht="11.25" customHeight="1"/>
    <row r="230" ht="11.25" customHeight="1"/>
    <row r="231" ht="11.25" customHeight="1"/>
    <row r="232" ht="11.25" customHeight="1"/>
    <row r="233" ht="11.25" customHeight="1"/>
    <row r="234" ht="11.25" customHeight="1"/>
    <row r="235" ht="11.25" customHeight="1"/>
    <row r="236" ht="11.25" customHeight="1"/>
    <row r="237" ht="11.25" customHeight="1"/>
    <row r="238" ht="11.25" customHeight="1"/>
    <row r="239" ht="11.25" customHeight="1"/>
    <row r="240" ht="11.25" customHeight="1"/>
    <row r="241" ht="11.25" customHeight="1"/>
    <row r="242" ht="11.25" customHeight="1"/>
    <row r="243" ht="11.25" customHeight="1"/>
    <row r="244" ht="11.25" customHeight="1"/>
    <row r="245" ht="11.25" customHeight="1"/>
    <row r="246" ht="11.25" customHeight="1"/>
    <row r="247" ht="11.25" customHeight="1"/>
    <row r="248" ht="11.25" customHeight="1"/>
    <row r="249" ht="11.25" customHeight="1"/>
    <row r="250" ht="11.25" customHeight="1"/>
    <row r="251" ht="11.25" customHeight="1"/>
    <row r="252" ht="11.25" customHeight="1"/>
    <row r="253" ht="11.25" customHeight="1"/>
    <row r="254" ht="11.25" customHeight="1"/>
    <row r="255" ht="11.25" customHeight="1"/>
    <row r="256" ht="11.25" customHeight="1"/>
    <row r="257" ht="11.25" customHeight="1"/>
    <row r="258" ht="11.25" customHeight="1"/>
    <row r="259" ht="11.25" customHeight="1"/>
    <row r="260" ht="11.25" customHeight="1"/>
    <row r="261" ht="11.25" customHeight="1"/>
    <row r="262" ht="11.25" customHeight="1"/>
    <row r="263" ht="11.25" customHeight="1"/>
    <row r="264" ht="11.25" customHeight="1"/>
    <row r="265" ht="11.25" customHeight="1"/>
    <row r="266" ht="11.25" customHeight="1"/>
    <row r="267" ht="11.25" customHeight="1"/>
    <row r="268" ht="11.25" customHeight="1"/>
    <row r="269" ht="11.25" customHeight="1"/>
    <row r="270" ht="11.25" customHeight="1"/>
    <row r="271" ht="11.25" customHeight="1"/>
    <row r="272" ht="11.25" customHeight="1"/>
    <row r="273" ht="11.25" customHeight="1"/>
    <row r="274" ht="11.25" customHeight="1"/>
    <row r="275" ht="11.25" customHeight="1"/>
    <row r="276" ht="11.25" customHeight="1"/>
    <row r="277" ht="11.25" customHeight="1"/>
    <row r="278" ht="11.25" customHeight="1"/>
    <row r="279" ht="11.25" customHeight="1"/>
    <row r="280" ht="11.25" customHeight="1"/>
    <row r="281" ht="11.25" customHeight="1"/>
    <row r="282" ht="11.25" customHeight="1"/>
    <row r="283" ht="11.25" customHeight="1"/>
    <row r="284" ht="11.25" customHeight="1"/>
    <row r="285" ht="11.25" customHeight="1"/>
    <row r="286" ht="11.25" customHeight="1"/>
    <row r="287" ht="11.25" customHeight="1"/>
    <row r="288" ht="11.25" customHeight="1"/>
    <row r="289" ht="11.25" customHeight="1"/>
    <row r="290" ht="11.2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</sheetData>
  <mergeCells count="9">
    <mergeCell ref="B87:E87"/>
    <mergeCell ref="E15:F15"/>
    <mergeCell ref="B17:G17"/>
    <mergeCell ref="B76:C76"/>
    <mergeCell ref="E9:F9"/>
    <mergeCell ref="E10:F10"/>
    <mergeCell ref="E11:F11"/>
    <mergeCell ref="E13:F13"/>
    <mergeCell ref="E14:F14"/>
  </mergeCells>
  <pageMargins left="0.74803149606299213" right="0.74803149606299213" top="0.78740157480314965" bottom="1.9685039370078741" header="0" footer="0"/>
  <pageSetup paperSize="5" scale="99" fitToHeight="2" orientation="portrait" r:id="rId1"/>
  <headerFooter>
    <oddFooter>&amp;C000000&amp;P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G1000"/>
  <sheetViews>
    <sheetView workbookViewId="0"/>
  </sheetViews>
  <sheetFormatPr baseColWidth="10" defaultColWidth="14.42578125" defaultRowHeight="15" customHeight="1"/>
  <cols>
    <col min="1" max="5" width="14.42578125" customWidth="1"/>
    <col min="6" max="6" width="3.140625" customWidth="1"/>
  </cols>
  <sheetData>
    <row r="2" spans="1:4" ht="15" customHeight="1">
      <c r="A2" s="8" t="s">
        <v>95</v>
      </c>
    </row>
    <row r="4" spans="1:4" ht="15" customHeight="1">
      <c r="A4" s="9" t="s">
        <v>96</v>
      </c>
    </row>
    <row r="5" spans="1:4" ht="15" customHeight="1">
      <c r="A5" s="9" t="s">
        <v>97</v>
      </c>
    </row>
    <row r="6" spans="1:4" ht="15" customHeight="1">
      <c r="A6" s="10" t="s">
        <v>98</v>
      </c>
    </row>
    <row r="7" spans="1:4" ht="15" customHeight="1">
      <c r="A7" s="10" t="s">
        <v>99</v>
      </c>
    </row>
    <row r="8" spans="1:4" ht="15" customHeight="1">
      <c r="A8" s="10" t="s">
        <v>100</v>
      </c>
    </row>
    <row r="10" spans="1:4" ht="15" customHeight="1">
      <c r="B10" s="10">
        <v>2</v>
      </c>
      <c r="C10" s="9" t="s">
        <v>101</v>
      </c>
    </row>
    <row r="11" spans="1:4" ht="15" customHeight="1">
      <c r="B11" s="10">
        <v>25</v>
      </c>
      <c r="C11" s="10" t="s">
        <v>102</v>
      </c>
    </row>
    <row r="12" spans="1:4" ht="15" customHeight="1">
      <c r="B12" s="9">
        <v>300</v>
      </c>
      <c r="C12" s="10" t="s">
        <v>103</v>
      </c>
    </row>
    <row r="13" spans="1:4" ht="15" customHeight="1">
      <c r="B13" s="11">
        <f>B12*B11*B10</f>
        <v>15000</v>
      </c>
      <c r="C13" s="8" t="s">
        <v>104</v>
      </c>
      <c r="D13" s="8"/>
    </row>
    <row r="16" spans="1:4" ht="15" customHeight="1">
      <c r="A16" s="12" t="s">
        <v>105</v>
      </c>
    </row>
    <row r="18" spans="1:7" ht="30" customHeight="1">
      <c r="B18" s="140" t="s">
        <v>106</v>
      </c>
      <c r="C18" s="141"/>
      <c r="D18" s="13" t="s">
        <v>107</v>
      </c>
      <c r="E18" s="140" t="s">
        <v>108</v>
      </c>
      <c r="F18" s="141"/>
    </row>
    <row r="19" spans="1:7" ht="15" customHeight="1">
      <c r="A19" s="10" t="s">
        <v>109</v>
      </c>
      <c r="B19" s="10">
        <v>15000</v>
      </c>
      <c r="C19" s="10" t="s">
        <v>110</v>
      </c>
      <c r="D19" s="14">
        <v>0.8</v>
      </c>
      <c r="E19" s="10">
        <f>B19*D19</f>
        <v>12000</v>
      </c>
    </row>
    <row r="20" spans="1:7" ht="15" customHeight="1">
      <c r="A20" s="10" t="s">
        <v>111</v>
      </c>
      <c r="B20" s="10">
        <v>15000</v>
      </c>
      <c r="C20" s="10" t="s">
        <v>110</v>
      </c>
      <c r="D20" s="14">
        <f>D19</f>
        <v>0.8</v>
      </c>
      <c r="E20" s="10">
        <f t="shared" ref="E20:E21" si="0">D20*B20</f>
        <v>12000</v>
      </c>
    </row>
    <row r="21" spans="1:7" ht="15" customHeight="1">
      <c r="A21" s="10" t="s">
        <v>112</v>
      </c>
      <c r="B21" s="10">
        <v>15000</v>
      </c>
      <c r="C21" s="10" t="s">
        <v>110</v>
      </c>
      <c r="D21" s="14">
        <v>0.8</v>
      </c>
      <c r="E21" s="10">
        <f t="shared" si="0"/>
        <v>12000</v>
      </c>
    </row>
    <row r="22" spans="1:7" ht="15" customHeight="1">
      <c r="A22" s="10" t="s">
        <v>113</v>
      </c>
      <c r="E22" s="10">
        <f>E21+E20+E19</f>
        <v>36000</v>
      </c>
      <c r="G22" s="10" t="s">
        <v>114</v>
      </c>
    </row>
    <row r="23" spans="1:7" ht="15.75" customHeight="1"/>
    <row r="24" spans="1:7" ht="15.75" customHeight="1"/>
    <row r="25" spans="1:7" ht="15.75" customHeight="1">
      <c r="A25" s="10" t="s">
        <v>115</v>
      </c>
    </row>
    <row r="26" spans="1:7" ht="15.75" customHeight="1">
      <c r="A26" s="10">
        <v>1</v>
      </c>
      <c r="B26" s="10" t="s">
        <v>116</v>
      </c>
    </row>
    <row r="27" spans="1:7" ht="15.75" customHeight="1">
      <c r="A27" s="10">
        <v>0.25</v>
      </c>
      <c r="B27" s="10" t="s">
        <v>117</v>
      </c>
    </row>
    <row r="28" spans="1:7" ht="15.75" customHeight="1"/>
    <row r="29" spans="1:7" ht="15.75" customHeight="1">
      <c r="A29" s="10">
        <v>0.25</v>
      </c>
      <c r="B29" s="10">
        <v>6</v>
      </c>
      <c r="C29" s="9" t="s">
        <v>118</v>
      </c>
    </row>
    <row r="30" spans="1:7" ht="15.75" customHeight="1">
      <c r="B30" s="10">
        <f>B29*A29</f>
        <v>1.5</v>
      </c>
      <c r="C30" s="10" t="s">
        <v>119</v>
      </c>
    </row>
    <row r="31" spans="1:7" ht="15.75" customHeight="1">
      <c r="B31" s="10">
        <f>B30*52</f>
        <v>78</v>
      </c>
      <c r="C31" s="10" t="s">
        <v>120</v>
      </c>
    </row>
    <row r="32" spans="1:7" ht="15.75" customHeight="1">
      <c r="C32" s="3"/>
    </row>
    <row r="33" spans="2:5" ht="15.75" customHeight="1">
      <c r="B33" s="6" t="s">
        <v>121</v>
      </c>
      <c r="C33" s="1" t="s">
        <v>30</v>
      </c>
      <c r="D33" s="7"/>
      <c r="E33" s="2" t="s">
        <v>31</v>
      </c>
    </row>
    <row r="34" spans="2:5" ht="15.75" customHeight="1">
      <c r="B34" s="6" t="s">
        <v>122</v>
      </c>
      <c r="C34" s="3" t="s">
        <v>30</v>
      </c>
      <c r="D34" s="7"/>
      <c r="E34" s="2" t="s">
        <v>31</v>
      </c>
    </row>
    <row r="35" spans="2:5" ht="15.75" customHeight="1">
      <c r="B35" s="6" t="s">
        <v>123</v>
      </c>
      <c r="C35" s="1" t="s">
        <v>33</v>
      </c>
      <c r="D35" s="7"/>
      <c r="E35" s="2" t="s">
        <v>31</v>
      </c>
    </row>
    <row r="36" spans="2:5" ht="15.75" customHeight="1">
      <c r="B36" s="6" t="s">
        <v>124</v>
      </c>
      <c r="C36" s="3" t="s">
        <v>33</v>
      </c>
      <c r="D36" s="7"/>
      <c r="E36" s="2" t="s">
        <v>31</v>
      </c>
    </row>
    <row r="37" spans="2:5" ht="15.75" customHeight="1">
      <c r="B37" s="6" t="s">
        <v>125</v>
      </c>
      <c r="C37" s="1" t="s">
        <v>36</v>
      </c>
      <c r="D37" s="7"/>
      <c r="E37" s="2" t="s">
        <v>31</v>
      </c>
    </row>
    <row r="38" spans="2:5" ht="15.75" customHeight="1">
      <c r="B38" s="6" t="s">
        <v>126</v>
      </c>
      <c r="C38" s="3" t="s">
        <v>38</v>
      </c>
      <c r="D38" s="7"/>
      <c r="E38" s="2" t="s">
        <v>31</v>
      </c>
    </row>
    <row r="39" spans="2:5" ht="15.75" customHeight="1">
      <c r="B39" s="6" t="s">
        <v>127</v>
      </c>
      <c r="C39" s="1" t="s">
        <v>40</v>
      </c>
      <c r="D39" s="7"/>
      <c r="E39" s="2" t="s">
        <v>31</v>
      </c>
    </row>
    <row r="40" spans="2:5" ht="15.75" customHeight="1">
      <c r="B40" s="6" t="s">
        <v>128</v>
      </c>
      <c r="C40" s="3" t="s">
        <v>40</v>
      </c>
      <c r="D40" s="7"/>
      <c r="E40" s="2" t="s">
        <v>31</v>
      </c>
    </row>
    <row r="41" spans="2:5" ht="15.75" customHeight="1">
      <c r="B41" s="6" t="s">
        <v>129</v>
      </c>
      <c r="C41" s="1" t="s">
        <v>38</v>
      </c>
      <c r="D41" s="7"/>
      <c r="E41" s="2" t="s">
        <v>31</v>
      </c>
    </row>
    <row r="42" spans="2:5" ht="15.75" customHeight="1">
      <c r="B42" s="4" t="s">
        <v>130</v>
      </c>
      <c r="C42" s="3" t="s">
        <v>131</v>
      </c>
      <c r="D42" s="15"/>
      <c r="E42" s="5" t="s">
        <v>31</v>
      </c>
    </row>
    <row r="43" spans="2:5" ht="15.75" customHeight="1">
      <c r="B43" s="6" t="s">
        <v>132</v>
      </c>
      <c r="C43" s="1" t="s">
        <v>40</v>
      </c>
      <c r="D43" s="7"/>
      <c r="E43" s="6"/>
    </row>
    <row r="44" spans="2:5" ht="15.75" customHeight="1">
      <c r="B44" s="16" t="s">
        <v>133</v>
      </c>
      <c r="C44" s="17">
        <f>C43+C42+C41+C40+C39+C38+C37+C36+C35+C34+C33</f>
        <v>78</v>
      </c>
    </row>
    <row r="45" spans="2:5" ht="15.75" customHeight="1">
      <c r="C45" s="18">
        <f>78-C44</f>
        <v>0</v>
      </c>
    </row>
    <row r="46" spans="2:5" ht="15.75" customHeight="1"/>
    <row r="47" spans="2:5" ht="15.75" customHeight="1"/>
    <row r="48" spans="2: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8:C18"/>
    <mergeCell ref="E18:F18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Plantas 16 x 17</vt:lpstr>
      <vt:lpstr>Hoja 1</vt:lpstr>
      <vt:lpstr>'Plantas 16 x 17'!Área_de_impresión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Olguita</dc:creator>
  <cp:keywords/>
  <dc:description/>
  <cp:lastModifiedBy>Briones Escalona Cristina Laura</cp:lastModifiedBy>
  <cp:revision/>
  <cp:lastPrinted>2023-02-13T15:35:24Z</cp:lastPrinted>
  <dcterms:created xsi:type="dcterms:W3CDTF">2021-02-23T18:10:54Z</dcterms:created>
  <dcterms:modified xsi:type="dcterms:W3CDTF">2023-03-21T18:51:09Z</dcterms:modified>
  <cp:category/>
  <cp:contentStatus/>
</cp:coreProperties>
</file>