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AYSEN\COYHAIQUE\"/>
    </mc:Choice>
  </mc:AlternateContent>
  <bookViews>
    <workbookView xWindow="0" yWindow="0" windowWidth="28800" windowHeight="11730"/>
  </bookViews>
  <sheets>
    <sheet name="ZANAHORIA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55" i="1" s="1"/>
  <c r="F49" i="1"/>
  <c r="G49" i="1" s="1"/>
  <c r="F44" i="1"/>
  <c r="G44" i="1" s="1"/>
  <c r="F43" i="1"/>
  <c r="G43" i="1" s="1"/>
  <c r="G45" i="1" s="1"/>
  <c r="F42" i="1"/>
  <c r="G42" i="1" s="1"/>
  <c r="F40" i="1"/>
  <c r="G40" i="1" s="1"/>
  <c r="F35" i="1"/>
  <c r="G35" i="1" s="1"/>
  <c r="G36" i="1" s="1"/>
  <c r="G25" i="1"/>
  <c r="G24" i="1"/>
  <c r="G23" i="1"/>
  <c r="G22" i="1"/>
  <c r="G21" i="1"/>
  <c r="G26" i="1" s="1"/>
  <c r="C70" i="1" l="1"/>
  <c r="G31" i="1"/>
  <c r="C71" i="1" s="1"/>
  <c r="C72" i="1"/>
  <c r="G50" i="1"/>
  <c r="C74" i="1" s="1"/>
  <c r="G52" i="1" l="1"/>
  <c r="G53" i="1" s="1"/>
  <c r="G54" i="1" s="1"/>
  <c r="G56" i="1" s="1"/>
  <c r="C73" i="1"/>
  <c r="C75" i="1" l="1"/>
  <c r="C76" i="1" s="1"/>
  <c r="D72" i="1" l="1"/>
  <c r="E81" i="1"/>
  <c r="D81" i="1"/>
  <c r="D73" i="1"/>
  <c r="C81" i="1"/>
  <c r="D74" i="1"/>
  <c r="D70" i="1"/>
  <c r="D75" i="1"/>
  <c r="D76" i="1" l="1"/>
</calcChain>
</file>

<file path=xl/sharedStrings.xml><?xml version="1.0" encoding="utf-8"?>
<sst xmlns="http://schemas.openxmlformats.org/spreadsheetml/2006/main" count="126" uniqueCount="92">
  <si>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</si>
  <si>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</si>
  <si>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</si>
  <si>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</si>
  <si>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</si>
  <si>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</si>
  <si>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</si>
  <si>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</si>
  <si>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</si>
  <si>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</si>
  <si>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</si>
  <si>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</si>
  <si>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</si>
  <si>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</si>
  <si>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</si>
  <si>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</si>
  <si>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</si>
  <si>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</si>
  <si>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</si>
  <si>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</si>
  <si>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</si>
  <si>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</si>
  <si>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</si>
  <si>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</si>
  <si>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</si>
  <si>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</si>
  <si>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</si>
  <si>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</si>
  <si>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</si>
  <si>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</si>
  <si>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</si>
  <si>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</si>
  <si>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</si>
  <si>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</si>
  <si>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</si>
  <si>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</si>
  <si>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</si>
  <si>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</si>
  <si>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</si>
  <si>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</si>
  <si>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1. Precios de insumos y productos se expresan con IVA.</t>
  </si>
  <si>
    <t>2.  Precio de Insumos corresponde a  precios  colocados en el predio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</si>
  <si>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</si>
  <si>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</si>
  <si>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</si>
  <si>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</si>
  <si>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</si>
  <si>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</si>
  <si>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</si>
  <si>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</si>
  <si>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</si>
  <si>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</si>
  <si>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</si>
  <si>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</si>
  <si>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PRECIO ESPERADO ($)</t>
  </si>
  <si>
    <t>ELABORACIÓN</t>
  </si>
  <si>
    <t>Rendimiento (kg/hà)</t>
  </si>
  <si>
    <t>Costo unitario ($/kg) (*)</t>
  </si>
  <si>
    <t>MEDIO</t>
  </si>
  <si>
    <t>DE AYSEN</t>
  </si>
  <si>
    <t>COYHAIQUE</t>
  </si>
  <si>
    <t>NO HAY</t>
  </si>
  <si>
    <t>UREA</t>
  </si>
  <si>
    <t>Sacos 25 kg</t>
  </si>
  <si>
    <t>SUPERFOSFATO TRIPLE</t>
  </si>
  <si>
    <t>Abril</t>
  </si>
  <si>
    <t>MERCADO LOCAL</t>
  </si>
  <si>
    <t>SIEMBRA</t>
  </si>
  <si>
    <t>COSECHA</t>
  </si>
  <si>
    <t>JM</t>
  </si>
  <si>
    <t>Septiembre</t>
  </si>
  <si>
    <t>Noviembre</t>
  </si>
  <si>
    <t>SEMILLA</t>
  </si>
  <si>
    <t>MURIATO DE POTASIO</t>
  </si>
  <si>
    <t>Notas: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</si>
  <si>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</si>
  <si>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</si>
  <si>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 xml:space="preserve">ESCENARIOS COSTO UNITARIO  ($/kg) </t>
  </si>
  <si>
    <t>ZANAHORIA</t>
  </si>
  <si>
    <t>CORRIENTE</t>
  </si>
  <si>
    <t>RENDIMIENTO (Paq/100 m2)</t>
  </si>
  <si>
    <t>OCTUBRE - MARZO</t>
  </si>
  <si>
    <t>COSTOS DIRECTOS DE PRODUCCION POR 100 M2 (INCLUYE IVA)</t>
  </si>
  <si>
    <t>PREPARACION PLATABANDA</t>
  </si>
  <si>
    <t>FERTILIZACION</t>
  </si>
  <si>
    <t>CONTROL DE MALEZAS</t>
  </si>
  <si>
    <t>Diciembre</t>
  </si>
  <si>
    <t>PREPARACION SUELO</t>
  </si>
  <si>
    <t>Agosto</t>
  </si>
  <si>
    <t>GRS.</t>
  </si>
  <si>
    <t>COMERCIALIZACION</t>
  </si>
  <si>
    <t>Oct-Mar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</si>
</sst>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\ _€_-;\-* #,##0\ _€_-;_-* &quot;-&quot;??\ _€_-;_-@_-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7"/>
      <name val="Calibri"/>
    </font>
    <font>
      <sz val="7"/>
      <color indexed="8"/>
      <name val="Calibri"/>
    </font>
    <font>
      <b/>
      <sz val="7"/>
      <name val="Calibri"/>
    </font>
    <font>
      <sz val="7"/>
      <name val="Calibri"/>
      <family val="2"/>
    </font>
    <font>
      <b/>
      <sz val="7"/>
      <color theme="0"/>
      <name val="Calibri"/>
      <family val="2"/>
    </font>
    <font>
      <b/>
      <sz val="7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3" fontId="16" fillId="0" borderId="0" applyFont="0" applyFill="0" applyBorder="0" applyAlignment="0" applyProtection="0"/>
  </cellStyleXfs>
  <cellXfs count="16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4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4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3" fillId="6" borderId="22" xfId="0" applyFont="1" applyFill="1" applyBorder="1" applyAlignment="1"/>
    <xf numFmtId="49" fontId="12" fillId="7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1" xfId="0" applyFont="1" applyFill="1" applyBorder="1" applyAlignment="1">
      <alignment vertical="center"/>
    </xf>
    <xf numFmtId="0" fontId="9" fillId="6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0" fontId="13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4" borderId="26" xfId="0" applyNumberFormat="1" applyFont="1" applyFill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164" fontId="1" fillId="4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4" borderId="29" xfId="0" applyNumberFormat="1" applyFont="1" applyFill="1" applyBorder="1" applyAlignment="1">
      <alignment vertical="center"/>
    </xf>
    <xf numFmtId="164" fontId="1" fillId="4" borderId="30" xfId="0" applyNumberFormat="1" applyFont="1" applyFill="1" applyBorder="1" applyAlignment="1">
      <alignment vertical="center"/>
    </xf>
    <xf numFmtId="49" fontId="1" fillId="4" borderId="31" xfId="0" applyNumberFormat="1" applyFont="1" applyFill="1" applyBorder="1" applyAlignment="1">
      <alignment vertical="center"/>
    </xf>
    <xf numFmtId="0" fontId="9" fillId="4" borderId="32" xfId="0" applyFont="1" applyFill="1" applyBorder="1" applyAlignment="1">
      <alignment vertical="center"/>
    </xf>
    <xf numFmtId="164" fontId="1" fillId="5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49" fontId="12" fillId="7" borderId="34" xfId="0" applyNumberFormat="1" applyFont="1" applyFill="1" applyBorder="1" applyAlignment="1">
      <alignment vertical="center"/>
    </xf>
    <xf numFmtId="49" fontId="13" fillId="7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3" fillId="2" borderId="37" xfId="0" applyNumberFormat="1" applyFont="1" applyFill="1" applyBorder="1" applyAlignment="1"/>
    <xf numFmtId="49" fontId="12" fillId="7" borderId="38" xfId="0" applyNumberFormat="1" applyFont="1" applyFill="1" applyBorder="1" applyAlignment="1">
      <alignment vertical="center"/>
    </xf>
    <xf numFmtId="165" fontId="12" fillId="7" borderId="39" xfId="0" applyNumberFormat="1" applyFont="1" applyFill="1" applyBorder="1" applyAlignment="1">
      <alignment vertical="center"/>
    </xf>
    <xf numFmtId="9" fontId="12" fillId="7" borderId="40" xfId="0" applyNumberFormat="1" applyFont="1" applyFill="1" applyBorder="1" applyAlignment="1">
      <alignment vertical="center"/>
    </xf>
    <xf numFmtId="0" fontId="13" fillId="8" borderId="43" xfId="0" applyFont="1" applyFill="1" applyBorder="1" applyAlignment="1"/>
    <xf numFmtId="0" fontId="13" fillId="2" borderId="22" xfId="0" applyFont="1" applyFill="1" applyBorder="1" applyAlignment="1">
      <alignment vertical="center"/>
    </xf>
    <xf numFmtId="49" fontId="13" fillId="2" borderId="22" xfId="0" applyNumberFormat="1" applyFont="1" applyFill="1" applyBorder="1" applyAlignment="1">
      <alignment vertical="center"/>
    </xf>
    <xf numFmtId="0" fontId="12" fillId="6" borderId="22" xfId="0" applyFont="1" applyFill="1" applyBorder="1" applyAlignment="1">
      <alignment vertical="center"/>
    </xf>
    <xf numFmtId="49" fontId="12" fillId="7" borderId="44" xfId="0" applyNumberFormat="1" applyFont="1" applyFill="1" applyBorder="1" applyAlignment="1">
      <alignment vertical="center"/>
    </xf>
    <xf numFmtId="0" fontId="12" fillId="7" borderId="45" xfId="0" applyNumberFormat="1" applyFont="1" applyFill="1" applyBorder="1" applyAlignment="1">
      <alignment vertical="center"/>
    </xf>
    <xf numFmtId="0" fontId="12" fillId="7" borderId="46" xfId="0" applyNumberFormat="1" applyFont="1" applyFill="1" applyBorder="1" applyAlignment="1">
      <alignment vertical="center"/>
    </xf>
    <xf numFmtId="165" fontId="12" fillId="7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49" fontId="1" fillId="4" borderId="47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vertical="center"/>
    </xf>
    <xf numFmtId="0" fontId="2" fillId="2" borderId="50" xfId="0" applyFont="1" applyFill="1" applyBorder="1" applyAlignment="1"/>
    <xf numFmtId="0" fontId="2" fillId="2" borderId="51" xfId="0" applyFont="1" applyFill="1" applyBorder="1" applyAlignment="1"/>
    <xf numFmtId="3" fontId="2" fillId="2" borderId="51" xfId="0" applyNumberFormat="1" applyFont="1" applyFill="1" applyBorder="1" applyAlignment="1"/>
    <xf numFmtId="49" fontId="1" fillId="3" borderId="26" xfId="0" applyNumberFormat="1" applyFont="1" applyFill="1" applyBorder="1" applyAlignment="1">
      <alignment horizontal="center" vertical="center"/>
    </xf>
    <xf numFmtId="49" fontId="1" fillId="3" borderId="27" xfId="0" applyNumberFormat="1" applyFont="1" applyFill="1" applyBorder="1" applyAlignment="1">
      <alignment horizontal="center" vertical="center" wrapText="1"/>
    </xf>
    <xf numFmtId="49" fontId="1" fillId="3" borderId="27" xfId="0" applyNumberFormat="1" applyFont="1" applyFill="1" applyBorder="1" applyAlignment="1">
      <alignment horizontal="center" vertical="center"/>
    </xf>
    <xf numFmtId="49" fontId="1" fillId="3" borderId="28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3" fontId="2" fillId="2" borderId="30" xfId="0" applyNumberFormat="1" applyFont="1" applyFill="1" applyBorder="1" applyAlignment="1">
      <alignment vertical="center"/>
    </xf>
    <xf numFmtId="49" fontId="3" fillId="3" borderId="31" xfId="0" applyNumberFormat="1" applyFont="1" applyFill="1" applyBorder="1" applyAlignment="1">
      <alignment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vertical="center"/>
    </xf>
    <xf numFmtId="3" fontId="3" fillId="3" borderId="33" xfId="0" applyNumberFormat="1" applyFont="1" applyFill="1" applyBorder="1" applyAlignment="1">
      <alignment vertical="center"/>
    </xf>
    <xf numFmtId="49" fontId="1" fillId="3" borderId="52" xfId="0" applyNumberFormat="1" applyFont="1" applyFill="1" applyBorder="1" applyAlignment="1">
      <alignment horizontal="center" vertical="center"/>
    </xf>
    <xf numFmtId="49" fontId="1" fillId="3" borderId="53" xfId="0" applyNumberFormat="1" applyFont="1" applyFill="1" applyBorder="1" applyAlignment="1">
      <alignment horizontal="center" vertical="center"/>
    </xf>
    <xf numFmtId="49" fontId="1" fillId="3" borderId="53" xfId="0" applyNumberFormat="1" applyFont="1" applyFill="1" applyBorder="1" applyAlignment="1">
      <alignment horizontal="center" vertical="center" wrapText="1"/>
    </xf>
    <xf numFmtId="49" fontId="1" fillId="3" borderId="54" xfId="0" applyNumberFormat="1" applyFont="1" applyFill="1" applyBorder="1" applyAlignment="1">
      <alignment horizontal="center" vertical="center"/>
    </xf>
    <xf numFmtId="49" fontId="7" fillId="3" borderId="31" xfId="0" applyNumberFormat="1" applyFont="1" applyFill="1" applyBorder="1" applyAlignment="1">
      <alignment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vertical="center"/>
    </xf>
    <xf numFmtId="3" fontId="7" fillId="3" borderId="33" xfId="0" applyNumberFormat="1" applyFont="1" applyFill="1" applyBorder="1" applyAlignment="1">
      <alignment vertical="center"/>
    </xf>
    <xf numFmtId="3" fontId="12" fillId="7" borderId="45" xfId="0" applyNumberFormat="1" applyFont="1" applyFill="1" applyBorder="1" applyAlignment="1">
      <alignment vertical="center"/>
    </xf>
    <xf numFmtId="49" fontId="15" fillId="8" borderId="41" xfId="0" applyNumberFormat="1" applyFont="1" applyFill="1" applyBorder="1" applyAlignment="1">
      <alignment vertical="center"/>
    </xf>
    <xf numFmtId="0" fontId="12" fillId="8" borderId="42" xfId="0" applyFont="1" applyFill="1" applyBorder="1" applyAlignment="1">
      <alignment vertical="center"/>
    </xf>
    <xf numFmtId="17" fontId="18" fillId="0" borderId="55" xfId="0" applyNumberFormat="1" applyFont="1" applyBorder="1" applyAlignment="1">
      <alignment horizontal="right" vertical="center"/>
    </xf>
    <xf numFmtId="0" fontId="17" fillId="0" borderId="55" xfId="0" applyFont="1" applyBorder="1" applyAlignment="1">
      <alignment horizontal="right" vertical="center" wrapText="1"/>
    </xf>
    <xf numFmtId="166" fontId="17" fillId="0" borderId="55" xfId="1" applyNumberFormat="1" applyFont="1" applyBorder="1" applyAlignment="1">
      <alignment horizontal="right" vertical="center" wrapText="1"/>
    </xf>
    <xf numFmtId="0" fontId="18" fillId="0" borderId="55" xfId="0" applyFont="1" applyBorder="1" applyAlignment="1">
      <alignment horizontal="right" vertical="center" wrapText="1"/>
    </xf>
    <xf numFmtId="0" fontId="17" fillId="0" borderId="22" xfId="0" applyFont="1" applyFill="1" applyBorder="1" applyAlignment="1">
      <alignment vertical="center"/>
    </xf>
    <xf numFmtId="0" fontId="19" fillId="0" borderId="22" xfId="0" applyFont="1" applyFill="1" applyBorder="1" applyAlignment="1">
      <alignment vertical="center"/>
    </xf>
    <xf numFmtId="0" fontId="20" fillId="0" borderId="55" xfId="0" applyFont="1" applyFill="1" applyBorder="1" applyAlignment="1">
      <alignment horizontal="right" vertical="center"/>
    </xf>
    <xf numFmtId="0" fontId="20" fillId="9" borderId="55" xfId="0" applyFont="1" applyFill="1" applyBorder="1" applyAlignment="1">
      <alignment horizontal="right" vertical="center"/>
    </xf>
    <xf numFmtId="0" fontId="20" fillId="0" borderId="55" xfId="0" applyFont="1" applyBorder="1" applyAlignment="1">
      <alignment horizontal="right" vertical="center"/>
    </xf>
    <xf numFmtId="0" fontId="13" fillId="0" borderId="55" xfId="0" applyFont="1" applyBorder="1" applyAlignment="1">
      <alignment horizontal="right" vertical="center"/>
    </xf>
    <xf numFmtId="0" fontId="20" fillId="0" borderId="55" xfId="0" applyFont="1" applyBorder="1" applyAlignment="1">
      <alignment horizontal="right" vertical="center" wrapText="1"/>
    </xf>
    <xf numFmtId="17" fontId="13" fillId="0" borderId="55" xfId="0" applyNumberFormat="1" applyFont="1" applyBorder="1" applyAlignment="1">
      <alignment horizontal="right" vertical="center" wrapText="1"/>
    </xf>
    <xf numFmtId="0" fontId="13" fillId="9" borderId="55" xfId="0" applyFont="1" applyFill="1" applyBorder="1" applyAlignment="1">
      <alignment vertical="center" wrapText="1"/>
    </xf>
    <xf numFmtId="0" fontId="13" fillId="9" borderId="55" xfId="0" applyFont="1" applyFill="1" applyBorder="1" applyAlignment="1">
      <alignment horizontal="center" vertical="center" wrapText="1"/>
    </xf>
    <xf numFmtId="3" fontId="13" fillId="9" borderId="55" xfId="0" applyNumberFormat="1" applyFont="1" applyFill="1" applyBorder="1" applyAlignment="1">
      <alignment horizontal="right" vertical="center" wrapText="1"/>
    </xf>
    <xf numFmtId="0" fontId="20" fillId="0" borderId="55" xfId="0" applyFont="1" applyBorder="1" applyAlignment="1">
      <alignment horizontal="left" vertical="center"/>
    </xf>
    <xf numFmtId="0" fontId="20" fillId="0" borderId="55" xfId="0" applyFont="1" applyBorder="1" applyAlignment="1">
      <alignment horizontal="center" vertical="center"/>
    </xf>
    <xf numFmtId="0" fontId="20" fillId="0" borderId="55" xfId="0" applyFont="1" applyFill="1" applyBorder="1" applyAlignment="1">
      <alignment horizontal="left" vertical="center"/>
    </xf>
    <xf numFmtId="0" fontId="20" fillId="0" borderId="55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166" fontId="20" fillId="0" borderId="55" xfId="1" applyNumberFormat="1" applyFont="1" applyFill="1" applyBorder="1" applyAlignment="1">
      <alignment horizontal="right" vertical="center" wrapText="1"/>
    </xf>
    <xf numFmtId="0" fontId="22" fillId="0" borderId="55" xfId="0" applyFont="1" applyFill="1" applyBorder="1" applyAlignment="1">
      <alignment horizontal="left" vertical="center"/>
    </xf>
    <xf numFmtId="166" fontId="20" fillId="0" borderId="55" xfId="1" applyNumberFormat="1" applyFont="1" applyBorder="1" applyAlignment="1">
      <alignment horizontal="right" vertical="center" wrapText="1"/>
    </xf>
    <xf numFmtId="0" fontId="13" fillId="9" borderId="55" xfId="0" applyFont="1" applyFill="1" applyBorder="1" applyAlignment="1">
      <alignment vertical="center"/>
    </xf>
    <xf numFmtId="166" fontId="13" fillId="9" borderId="55" xfId="0" applyNumberFormat="1" applyFont="1" applyFill="1" applyBorder="1" applyAlignment="1">
      <alignment horizontal="center" vertical="center" wrapText="1"/>
    </xf>
    <xf numFmtId="9" fontId="13" fillId="9" borderId="55" xfId="0" applyNumberFormat="1" applyFont="1" applyFill="1" applyBorder="1" applyAlignment="1">
      <alignment horizontal="center" vertical="center" wrapText="1"/>
    </xf>
    <xf numFmtId="3" fontId="13" fillId="9" borderId="55" xfId="0" applyNumberFormat="1" applyFont="1" applyFill="1" applyBorder="1" applyAlignment="1">
      <alignment horizontal="right" vertical="center"/>
    </xf>
    <xf numFmtId="49" fontId="15" fillId="8" borderId="58" xfId="0" applyNumberFormat="1" applyFont="1" applyFill="1" applyBorder="1" applyAlignment="1">
      <alignment horizontal="center" vertical="center"/>
    </xf>
    <xf numFmtId="49" fontId="15" fillId="8" borderId="59" xfId="0" applyNumberFormat="1" applyFont="1" applyFill="1" applyBorder="1" applyAlignment="1">
      <alignment horizontal="center" vertical="center"/>
    </xf>
    <xf numFmtId="49" fontId="15" fillId="8" borderId="60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56" xfId="0" applyNumberFormat="1" applyFont="1" applyFill="1" applyBorder="1" applyAlignment="1">
      <alignment wrapText="1"/>
    </xf>
    <xf numFmtId="49" fontId="4" fillId="2" borderId="57" xfId="0" applyNumberFormat="1" applyFont="1" applyFill="1" applyBorder="1" applyAlignment="1">
      <alignment wrapText="1"/>
    </xf>
    <xf numFmtId="0" fontId="21" fillId="10" borderId="55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56" xfId="0" applyNumberFormat="1" applyFont="1" applyFill="1" applyBorder="1" applyAlignment="1">
      <alignment horizontal="center" vertical="center"/>
    </xf>
    <xf numFmtId="49" fontId="6" fillId="3" borderId="61" xfId="0" applyNumberFormat="1" applyFont="1" applyFill="1" applyBorder="1" applyAlignment="1">
      <alignment horizontal="center" vertical="center"/>
    </xf>
    <xf numFmtId="49" fontId="6" fillId="3" borderId="62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685800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rrutia/Desktop/1.-%20Asistencia%20Financiera/10%20Fichas%20tecnicas/2023/Coyhaique/pap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a "/>
      <sheetName val="Hoja1"/>
    </sheetNames>
    <sheetDataSet>
      <sheetData sheetId="0">
        <row r="36">
          <cell r="G36">
            <v>36610.35</v>
          </cell>
        </row>
        <row r="37">
          <cell r="G37">
            <v>32533.41</v>
          </cell>
        </row>
        <row r="38">
          <cell r="G38">
            <v>33824.559999999998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workbookViewId="0">
      <selection activeCell="K16" sqref="K1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9.28515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28" t="s">
        <v>78</v>
      </c>
      <c r="D9" s="7"/>
      <c r="E9" s="156" t="s">
        <v>80</v>
      </c>
      <c r="F9" s="156"/>
      <c r="G9" s="124">
        <v>1000</v>
      </c>
    </row>
    <row r="10" spans="1:7" ht="38.25" customHeight="1" x14ac:dyDescent="0.25">
      <c r="A10" s="5"/>
      <c r="B10" s="8" t="s">
        <v>1</v>
      </c>
      <c r="C10" s="129" t="s">
        <v>79</v>
      </c>
      <c r="D10" s="9"/>
      <c r="E10" s="154" t="s">
        <v>2</v>
      </c>
      <c r="F10" s="155"/>
      <c r="G10" s="132" t="s">
        <v>81</v>
      </c>
    </row>
    <row r="11" spans="1:7" ht="18" customHeight="1" x14ac:dyDescent="0.25">
      <c r="A11" s="5"/>
      <c r="B11" s="8" t="s">
        <v>3</v>
      </c>
      <c r="C11" s="130" t="s">
        <v>58</v>
      </c>
      <c r="D11" s="9"/>
      <c r="E11" s="152" t="s">
        <v>54</v>
      </c>
      <c r="F11" s="153"/>
      <c r="G11" s="124">
        <v>1500</v>
      </c>
    </row>
    <row r="12" spans="1:7" ht="11.25" customHeight="1" x14ac:dyDescent="0.25">
      <c r="A12" s="5"/>
      <c r="B12" s="8" t="s">
        <v>4</v>
      </c>
      <c r="C12" s="130" t="s">
        <v>59</v>
      </c>
      <c r="D12" s="9"/>
      <c r="E12" s="10" t="s">
        <v>5</v>
      </c>
      <c r="F12" s="11"/>
      <c r="G12" s="124">
        <f>+G11*G9</f>
        <v>1500000</v>
      </c>
    </row>
    <row r="13" spans="1:7" ht="11.25" customHeight="1" x14ac:dyDescent="0.25">
      <c r="A13" s="5"/>
      <c r="B13" s="8" t="s">
        <v>6</v>
      </c>
      <c r="C13" s="128" t="s">
        <v>60</v>
      </c>
      <c r="D13" s="9"/>
      <c r="E13" s="152" t="s">
        <v>7</v>
      </c>
      <c r="F13" s="153"/>
      <c r="G13" s="123" t="s">
        <v>66</v>
      </c>
    </row>
    <row r="14" spans="1:7" ht="13.5" customHeight="1" x14ac:dyDescent="0.25">
      <c r="A14" s="5"/>
      <c r="B14" s="8" t="s">
        <v>8</v>
      </c>
      <c r="C14" s="131" t="s">
        <v>60</v>
      </c>
      <c r="D14" s="9"/>
      <c r="E14" s="152" t="s">
        <v>9</v>
      </c>
      <c r="F14" s="153"/>
      <c r="G14" s="133" t="s">
        <v>81</v>
      </c>
    </row>
    <row r="15" spans="1:7" ht="25.5" customHeight="1" x14ac:dyDescent="0.25">
      <c r="A15" s="5"/>
      <c r="B15" s="8" t="s">
        <v>10</v>
      </c>
      <c r="C15" s="122">
        <v>44986</v>
      </c>
      <c r="D15" s="9"/>
      <c r="E15" s="157" t="s">
        <v>11</v>
      </c>
      <c r="F15" s="158"/>
      <c r="G15" s="125" t="s">
        <v>61</v>
      </c>
    </row>
    <row r="16" spans="1:7" ht="12" customHeight="1" x14ac:dyDescent="0.25">
      <c r="A16" s="2"/>
      <c r="B16" s="12"/>
      <c r="C16" s="13"/>
      <c r="D16" s="14"/>
      <c r="E16" s="15"/>
      <c r="F16" s="15"/>
      <c r="G16" s="16"/>
    </row>
    <row r="17" spans="1:7" ht="12" customHeight="1" x14ac:dyDescent="0.25">
      <c r="A17" s="17"/>
      <c r="B17" s="159" t="s">
        <v>82</v>
      </c>
      <c r="C17" s="160"/>
      <c r="D17" s="160"/>
      <c r="E17" s="160"/>
      <c r="F17" s="160"/>
      <c r="G17" s="161"/>
    </row>
    <row r="18" spans="1:7" ht="12" customHeight="1" x14ac:dyDescent="0.25">
      <c r="A18" s="2"/>
      <c r="B18" s="18"/>
      <c r="C18" s="19"/>
      <c r="D18" s="19"/>
      <c r="E18" s="19"/>
      <c r="F18" s="20"/>
      <c r="G18" s="20"/>
    </row>
    <row r="19" spans="1:7" ht="12" customHeight="1" x14ac:dyDescent="0.25">
      <c r="A19" s="5"/>
      <c r="B19" s="21" t="s">
        <v>12</v>
      </c>
      <c r="C19" s="22"/>
      <c r="D19" s="23"/>
      <c r="E19" s="23"/>
      <c r="F19" s="23"/>
      <c r="G19" s="23"/>
    </row>
    <row r="20" spans="1:7" ht="24" customHeight="1" x14ac:dyDescent="0.25">
      <c r="A20" s="17"/>
      <c r="B20" s="24" t="s">
        <v>13</v>
      </c>
      <c r="C20" s="24" t="s">
        <v>14</v>
      </c>
      <c r="D20" s="24" t="s">
        <v>15</v>
      </c>
      <c r="E20" s="24" t="s">
        <v>16</v>
      </c>
      <c r="F20" s="24" t="s">
        <v>17</v>
      </c>
      <c r="G20" s="24" t="s">
        <v>18</v>
      </c>
    </row>
    <row r="21" spans="1:7" ht="12.75" customHeight="1" x14ac:dyDescent="0.25">
      <c r="A21" s="17"/>
      <c r="B21" s="134" t="s">
        <v>67</v>
      </c>
      <c r="C21" s="135" t="s">
        <v>19</v>
      </c>
      <c r="D21" s="135">
        <v>1</v>
      </c>
      <c r="E21" s="135" t="s">
        <v>70</v>
      </c>
      <c r="F21" s="136">
        <v>18000</v>
      </c>
      <c r="G21" s="136">
        <f>D21*F21</f>
        <v>18000</v>
      </c>
    </row>
    <row r="22" spans="1:7" ht="25.5" customHeight="1" x14ac:dyDescent="0.25">
      <c r="A22" s="17"/>
      <c r="B22" s="134" t="s">
        <v>83</v>
      </c>
      <c r="C22" s="135" t="s">
        <v>19</v>
      </c>
      <c r="D22" s="135">
        <v>2</v>
      </c>
      <c r="E22" s="135" t="s">
        <v>70</v>
      </c>
      <c r="F22" s="136">
        <v>18000</v>
      </c>
      <c r="G22" s="136">
        <f t="shared" ref="G22:G25" si="0">D22*F22</f>
        <v>36000</v>
      </c>
    </row>
    <row r="23" spans="1:7" ht="12.75" customHeight="1" x14ac:dyDescent="0.25">
      <c r="A23" s="17"/>
      <c r="B23" s="134" t="s">
        <v>84</v>
      </c>
      <c r="C23" s="135" t="s">
        <v>19</v>
      </c>
      <c r="D23" s="135">
        <v>1</v>
      </c>
      <c r="E23" s="135" t="s">
        <v>70</v>
      </c>
      <c r="F23" s="136">
        <v>18000</v>
      </c>
      <c r="G23" s="136">
        <f t="shared" si="0"/>
        <v>18000</v>
      </c>
    </row>
    <row r="24" spans="1:7" ht="12.75" customHeight="1" x14ac:dyDescent="0.25">
      <c r="A24" s="17"/>
      <c r="B24" s="134" t="s">
        <v>85</v>
      </c>
      <c r="C24" s="135" t="s">
        <v>19</v>
      </c>
      <c r="D24" s="135">
        <v>2</v>
      </c>
      <c r="E24" s="135" t="s">
        <v>71</v>
      </c>
      <c r="F24" s="136">
        <v>18000</v>
      </c>
      <c r="G24" s="136">
        <f t="shared" si="0"/>
        <v>36000</v>
      </c>
    </row>
    <row r="25" spans="1:7" ht="12" customHeight="1" x14ac:dyDescent="0.25">
      <c r="A25" s="2"/>
      <c r="B25" s="137" t="s">
        <v>68</v>
      </c>
      <c r="C25" s="138" t="s">
        <v>19</v>
      </c>
      <c r="D25" s="138">
        <v>6</v>
      </c>
      <c r="E25" s="138" t="s">
        <v>86</v>
      </c>
      <c r="F25" s="136">
        <v>20000</v>
      </c>
      <c r="G25" s="136">
        <f t="shared" si="0"/>
        <v>120000</v>
      </c>
    </row>
    <row r="26" spans="1:7" ht="12" customHeight="1" x14ac:dyDescent="0.25">
      <c r="A26" s="5"/>
      <c r="B26" s="25" t="s">
        <v>20</v>
      </c>
      <c r="C26" s="26"/>
      <c r="D26" s="26"/>
      <c r="E26" s="26"/>
      <c r="F26" s="27"/>
      <c r="G26" s="28">
        <f>+G21+G22+G23+G24+G25</f>
        <v>228000</v>
      </c>
    </row>
    <row r="27" spans="1:7" ht="24" customHeight="1" x14ac:dyDescent="0.25">
      <c r="A27" s="60"/>
      <c r="B27" s="18"/>
      <c r="C27" s="20"/>
      <c r="D27" s="20"/>
      <c r="E27" s="20"/>
      <c r="F27" s="29"/>
      <c r="G27" s="29"/>
    </row>
    <row r="28" spans="1:7" ht="12" customHeight="1" x14ac:dyDescent="0.25">
      <c r="A28" s="60"/>
      <c r="B28" s="94" t="s">
        <v>21</v>
      </c>
      <c r="C28" s="95"/>
      <c r="D28" s="96"/>
      <c r="E28" s="96"/>
      <c r="F28" s="97"/>
      <c r="G28" s="97"/>
    </row>
    <row r="29" spans="1:7" ht="12" customHeight="1" x14ac:dyDescent="0.25">
      <c r="A29" s="60"/>
      <c r="B29" s="101" t="s">
        <v>13</v>
      </c>
      <c r="C29" s="102" t="s">
        <v>14</v>
      </c>
      <c r="D29" s="102" t="s">
        <v>15</v>
      </c>
      <c r="E29" s="103" t="s">
        <v>16</v>
      </c>
      <c r="F29" s="102" t="s">
        <v>17</v>
      </c>
      <c r="G29" s="104" t="s">
        <v>18</v>
      </c>
    </row>
    <row r="30" spans="1:7" ht="12" customHeight="1" x14ac:dyDescent="0.25">
      <c r="A30" s="2"/>
      <c r="B30" s="105"/>
      <c r="C30" s="34"/>
      <c r="D30" s="34"/>
      <c r="E30" s="34"/>
      <c r="F30" s="93"/>
      <c r="G30" s="106"/>
    </row>
    <row r="31" spans="1:7" ht="12" customHeight="1" x14ac:dyDescent="0.25">
      <c r="A31" s="5"/>
      <c r="B31" s="107" t="s">
        <v>22</v>
      </c>
      <c r="C31" s="108"/>
      <c r="D31" s="108"/>
      <c r="E31" s="108"/>
      <c r="F31" s="109"/>
      <c r="G31" s="110">
        <f>SUM(G30)</f>
        <v>0</v>
      </c>
    </row>
    <row r="32" spans="1:7" ht="24" customHeight="1" x14ac:dyDescent="0.25">
      <c r="A32" s="60"/>
      <c r="B32" s="98"/>
      <c r="C32" s="99"/>
      <c r="D32" s="99"/>
      <c r="E32" s="99"/>
      <c r="F32" s="100"/>
      <c r="G32" s="100"/>
    </row>
    <row r="33" spans="1:7" ht="12.75" customHeight="1" x14ac:dyDescent="0.25">
      <c r="A33" s="60"/>
      <c r="B33" s="94" t="s">
        <v>23</v>
      </c>
      <c r="C33" s="95"/>
      <c r="D33" s="96"/>
      <c r="E33" s="96"/>
      <c r="F33" s="97"/>
      <c r="G33" s="97"/>
    </row>
    <row r="34" spans="1:7" ht="12.75" customHeight="1" x14ac:dyDescent="0.25">
      <c r="A34" s="60"/>
      <c r="B34" s="111" t="s">
        <v>13</v>
      </c>
      <c r="C34" s="112" t="s">
        <v>14</v>
      </c>
      <c r="D34" s="112" t="s">
        <v>55</v>
      </c>
      <c r="E34" s="112" t="s">
        <v>16</v>
      </c>
      <c r="F34" s="113" t="s">
        <v>17</v>
      </c>
      <c r="G34" s="114" t="s">
        <v>18</v>
      </c>
    </row>
    <row r="35" spans="1:7" ht="12.75" customHeight="1" x14ac:dyDescent="0.25">
      <c r="A35" s="17"/>
      <c r="B35" s="139" t="s">
        <v>87</v>
      </c>
      <c r="C35" s="140" t="s">
        <v>69</v>
      </c>
      <c r="D35" s="140">
        <v>0.25</v>
      </c>
      <c r="E35" s="141" t="s">
        <v>88</v>
      </c>
      <c r="F35" s="142">
        <f>350000*1.19</f>
        <v>416500</v>
      </c>
      <c r="G35" s="142">
        <f t="shared" ref="G35" si="1">+D35*F35</f>
        <v>104125</v>
      </c>
    </row>
    <row r="36" spans="1:7" ht="12.75" customHeight="1" x14ac:dyDescent="0.25">
      <c r="A36" s="17"/>
      <c r="B36" s="115" t="s">
        <v>24</v>
      </c>
      <c r="C36" s="116"/>
      <c r="D36" s="116"/>
      <c r="E36" s="116"/>
      <c r="F36" s="117"/>
      <c r="G36" s="118">
        <f>+G35</f>
        <v>104125</v>
      </c>
    </row>
    <row r="37" spans="1:7" ht="15" x14ac:dyDescent="0.25">
      <c r="A37" s="17"/>
      <c r="B37" s="98"/>
      <c r="C37" s="99"/>
      <c r="D37" s="99"/>
      <c r="E37" s="99"/>
      <c r="F37" s="100"/>
      <c r="G37" s="100"/>
    </row>
    <row r="38" spans="1:7" ht="12.75" customHeight="1" x14ac:dyDescent="0.25">
      <c r="A38" s="17"/>
      <c r="B38" s="30" t="s">
        <v>25</v>
      </c>
      <c r="C38" s="31"/>
      <c r="D38" s="32"/>
      <c r="E38" s="32"/>
      <c r="F38" s="33"/>
      <c r="G38" s="33"/>
    </row>
    <row r="39" spans="1:7" ht="25.5" customHeight="1" x14ac:dyDescent="0.25">
      <c r="A39" s="17"/>
      <c r="B39" s="39" t="s">
        <v>26</v>
      </c>
      <c r="C39" s="39" t="s">
        <v>27</v>
      </c>
      <c r="D39" s="39" t="s">
        <v>28</v>
      </c>
      <c r="E39" s="39" t="s">
        <v>16</v>
      </c>
      <c r="F39" s="39" t="s">
        <v>17</v>
      </c>
      <c r="G39" s="39" t="s">
        <v>18</v>
      </c>
    </row>
    <row r="40" spans="1:7" ht="25.5" customHeight="1" x14ac:dyDescent="0.25">
      <c r="A40" s="17"/>
      <c r="B40" s="143" t="s">
        <v>72</v>
      </c>
      <c r="C40" s="140" t="s">
        <v>89</v>
      </c>
      <c r="D40" s="140">
        <v>100</v>
      </c>
      <c r="E40" s="140" t="s">
        <v>65</v>
      </c>
      <c r="F40" s="142">
        <f>157*1.12</f>
        <v>175.84</v>
      </c>
      <c r="G40" s="142">
        <f t="shared" ref="G40:G44" si="2">+D40*F40</f>
        <v>17584</v>
      </c>
    </row>
    <row r="41" spans="1:7" ht="25.5" customHeight="1" x14ac:dyDescent="0.25">
      <c r="A41" s="17"/>
      <c r="B41" s="143" t="s">
        <v>29</v>
      </c>
      <c r="C41" s="140"/>
      <c r="D41" s="140"/>
      <c r="E41" s="140"/>
      <c r="F41" s="142"/>
      <c r="G41" s="142"/>
    </row>
    <row r="42" spans="1:7" ht="12.75" customHeight="1" x14ac:dyDescent="0.25">
      <c r="A42" s="17"/>
      <c r="B42" s="139" t="s">
        <v>64</v>
      </c>
      <c r="C42" s="140" t="s">
        <v>63</v>
      </c>
      <c r="D42" s="140">
        <v>2</v>
      </c>
      <c r="E42" s="135" t="s">
        <v>70</v>
      </c>
      <c r="F42" s="144">
        <f>+'[1]Papa '!$G$37</f>
        <v>32533.41</v>
      </c>
      <c r="G42" s="142">
        <f t="shared" si="2"/>
        <v>65066.82</v>
      </c>
    </row>
    <row r="43" spans="1:7" ht="12.75" customHeight="1" x14ac:dyDescent="0.25">
      <c r="A43" s="17"/>
      <c r="B43" s="139" t="s">
        <v>62</v>
      </c>
      <c r="C43" s="140" t="s">
        <v>63</v>
      </c>
      <c r="D43" s="140">
        <v>2</v>
      </c>
      <c r="E43" s="135" t="s">
        <v>70</v>
      </c>
      <c r="F43" s="144">
        <f>+'[1]Papa '!$G$36</f>
        <v>36610.35</v>
      </c>
      <c r="G43" s="142">
        <f t="shared" si="2"/>
        <v>73220.7</v>
      </c>
    </row>
    <row r="44" spans="1:7" ht="12.75" customHeight="1" x14ac:dyDescent="0.25">
      <c r="A44" s="17"/>
      <c r="B44" s="139" t="s">
        <v>73</v>
      </c>
      <c r="C44" s="140" t="s">
        <v>63</v>
      </c>
      <c r="D44" s="140">
        <v>1</v>
      </c>
      <c r="E44" s="135" t="s">
        <v>70</v>
      </c>
      <c r="F44" s="144">
        <f>+'[1]Papa '!$G$38</f>
        <v>33824.559999999998</v>
      </c>
      <c r="G44" s="142">
        <f t="shared" si="2"/>
        <v>33824.559999999998</v>
      </c>
    </row>
    <row r="45" spans="1:7" ht="25.5" customHeight="1" x14ac:dyDescent="0.25">
      <c r="A45" s="17"/>
      <c r="B45" s="40" t="s">
        <v>30</v>
      </c>
      <c r="C45" s="41"/>
      <c r="D45" s="41"/>
      <c r="E45" s="41"/>
      <c r="F45" s="42"/>
      <c r="G45" s="43">
        <f>+G44+G43+G42+G40</f>
        <v>189696.08</v>
      </c>
    </row>
    <row r="46" spans="1:7" ht="12.75" customHeight="1" x14ac:dyDescent="0.25">
      <c r="A46" s="17"/>
      <c r="B46" s="35"/>
      <c r="C46" s="36"/>
      <c r="D46" s="36"/>
      <c r="E46" s="44"/>
      <c r="F46" s="37"/>
      <c r="G46" s="37"/>
    </row>
    <row r="47" spans="1:7" ht="15" x14ac:dyDescent="0.25">
      <c r="A47" s="5"/>
      <c r="B47" s="30" t="s">
        <v>31</v>
      </c>
      <c r="C47" s="31"/>
      <c r="D47" s="32"/>
      <c r="E47" s="32"/>
      <c r="F47" s="33"/>
      <c r="G47" s="33"/>
    </row>
    <row r="48" spans="1:7" ht="12" customHeight="1" x14ac:dyDescent="0.25">
      <c r="A48" s="2"/>
      <c r="B48" s="38" t="s">
        <v>32</v>
      </c>
      <c r="C48" s="39" t="s">
        <v>27</v>
      </c>
      <c r="D48" s="39" t="s">
        <v>28</v>
      </c>
      <c r="E48" s="38" t="s">
        <v>16</v>
      </c>
      <c r="F48" s="39" t="s">
        <v>17</v>
      </c>
      <c r="G48" s="38" t="s">
        <v>18</v>
      </c>
    </row>
    <row r="49" spans="1:11" ht="12" customHeight="1" x14ac:dyDescent="0.25">
      <c r="A49" s="5"/>
      <c r="B49" s="145" t="s">
        <v>90</v>
      </c>
      <c r="C49" s="146">
        <v>1500000</v>
      </c>
      <c r="D49" s="147">
        <v>0.04</v>
      </c>
      <c r="E49" s="132" t="s">
        <v>91</v>
      </c>
      <c r="F49" s="146">
        <f>+D49*C49</f>
        <v>60000</v>
      </c>
      <c r="G49" s="148">
        <f>+F49</f>
        <v>60000</v>
      </c>
    </row>
    <row r="50" spans="1:11" ht="12" customHeight="1" x14ac:dyDescent="0.25">
      <c r="A50" s="5"/>
      <c r="B50" s="45" t="s">
        <v>33</v>
      </c>
      <c r="C50" s="46"/>
      <c r="D50" s="46"/>
      <c r="E50" s="46"/>
      <c r="F50" s="47"/>
      <c r="G50" s="48">
        <f>SUM(G49)</f>
        <v>60000</v>
      </c>
    </row>
    <row r="51" spans="1:11" ht="24" customHeight="1" x14ac:dyDescent="0.25">
      <c r="A51" s="5"/>
      <c r="B51" s="63"/>
      <c r="C51" s="63"/>
      <c r="D51" s="63"/>
      <c r="E51" s="63"/>
      <c r="F51" s="64"/>
      <c r="G51" s="64"/>
      <c r="K51" s="92"/>
    </row>
    <row r="52" spans="1:11" ht="12.75" customHeight="1" x14ac:dyDescent="0.25">
      <c r="A52" s="17"/>
      <c r="B52" s="65" t="s">
        <v>34</v>
      </c>
      <c r="C52" s="66"/>
      <c r="D52" s="66"/>
      <c r="E52" s="66"/>
      <c r="F52" s="66"/>
      <c r="G52" s="67">
        <f>+G50+G45+G36+G31+G26</f>
        <v>581821.07999999996</v>
      </c>
      <c r="K52" s="92"/>
    </row>
    <row r="53" spans="1:11" ht="12.75" customHeight="1" x14ac:dyDescent="0.25">
      <c r="A53" s="17"/>
      <c r="B53" s="68" t="s">
        <v>35</v>
      </c>
      <c r="C53" s="50"/>
      <c r="D53" s="50"/>
      <c r="E53" s="50"/>
      <c r="F53" s="50"/>
      <c r="G53" s="69">
        <f>G52*0.05</f>
        <v>29091.054</v>
      </c>
    </row>
    <row r="54" spans="1:11" ht="12.75" customHeight="1" x14ac:dyDescent="0.25">
      <c r="A54" s="17"/>
      <c r="B54" s="70" t="s">
        <v>36</v>
      </c>
      <c r="C54" s="49"/>
      <c r="D54" s="49"/>
      <c r="E54" s="49"/>
      <c r="F54" s="49"/>
      <c r="G54" s="71">
        <f>G53+G52</f>
        <v>610912.13399999996</v>
      </c>
    </row>
    <row r="55" spans="1:11" ht="12.75" customHeight="1" x14ac:dyDescent="0.25">
      <c r="A55" s="17"/>
      <c r="B55" s="68" t="s">
        <v>37</v>
      </c>
      <c r="C55" s="50"/>
      <c r="D55" s="50"/>
      <c r="E55" s="50"/>
      <c r="F55" s="50"/>
      <c r="G55" s="69">
        <f>+G12</f>
        <v>1500000</v>
      </c>
    </row>
    <row r="56" spans="1:11" ht="12.75" customHeight="1" x14ac:dyDescent="0.25">
      <c r="A56" s="17"/>
      <c r="B56" s="72" t="s">
        <v>38</v>
      </c>
      <c r="C56" s="73"/>
      <c r="D56" s="73"/>
      <c r="E56" s="73"/>
      <c r="F56" s="73"/>
      <c r="G56" s="74">
        <f>G55-G54</f>
        <v>889087.86600000004</v>
      </c>
    </row>
    <row r="57" spans="1:11" ht="12.75" customHeight="1" x14ac:dyDescent="0.25">
      <c r="A57" s="17"/>
      <c r="B57" s="61" t="s">
        <v>39</v>
      </c>
      <c r="C57" s="62"/>
      <c r="D57" s="62"/>
      <c r="E57" s="62"/>
      <c r="F57" s="62"/>
      <c r="G57" s="58"/>
    </row>
    <row r="58" spans="1:11" ht="12.75" customHeight="1" x14ac:dyDescent="0.25">
      <c r="A58" s="17"/>
      <c r="B58" s="75"/>
      <c r="C58" s="62"/>
      <c r="D58" s="62"/>
      <c r="E58" s="62"/>
      <c r="F58" s="62"/>
      <c r="G58" s="58"/>
    </row>
    <row r="59" spans="1:11" ht="12.75" customHeight="1" x14ac:dyDescent="0.25">
      <c r="A59" s="60"/>
      <c r="B59" s="127" t="s">
        <v>74</v>
      </c>
      <c r="C59" s="126"/>
      <c r="D59" s="126"/>
      <c r="E59" s="126"/>
      <c r="F59" s="126"/>
      <c r="G59" s="58"/>
    </row>
    <row r="60" spans="1:11" ht="12.75" customHeight="1" x14ac:dyDescent="0.25">
      <c r="A60" s="60"/>
      <c r="B60" s="126" t="s">
        <v>40</v>
      </c>
      <c r="C60" s="126"/>
      <c r="D60" s="126"/>
      <c r="E60" s="126"/>
      <c r="F60" s="126"/>
      <c r="G60" s="58"/>
    </row>
    <row r="61" spans="1:11" ht="12.75" customHeight="1" x14ac:dyDescent="0.25">
      <c r="A61" s="60"/>
      <c r="B61" s="126" t="s">
        <v>41</v>
      </c>
      <c r="C61" s="126"/>
      <c r="D61" s="126"/>
      <c r="E61" s="126"/>
      <c r="F61" s="126"/>
      <c r="G61" s="58"/>
    </row>
    <row r="62" spans="1:11" ht="13.5" customHeight="1" x14ac:dyDescent="0.25">
      <c r="A62" s="60"/>
      <c r="B62" s="126" t="s">
        <v>75</v>
      </c>
      <c r="C62" s="126"/>
      <c r="D62" s="126"/>
      <c r="E62" s="126"/>
      <c r="F62" s="126"/>
      <c r="G62" s="58"/>
    </row>
    <row r="63" spans="1:11" ht="12" customHeight="1" x14ac:dyDescent="0.25">
      <c r="A63" s="60"/>
      <c r="B63" s="126" t="s">
        <v>76</v>
      </c>
      <c r="C63" s="126"/>
      <c r="D63" s="126"/>
      <c r="E63" s="126"/>
      <c r="F63" s="126"/>
      <c r="G63" s="58"/>
    </row>
    <row r="64" spans="1:11" ht="12" customHeight="1" x14ac:dyDescent="0.25">
      <c r="A64" s="60"/>
      <c r="B64" s="126" t="s">
        <v>42</v>
      </c>
      <c r="C64" s="126"/>
      <c r="D64" s="126"/>
      <c r="E64" s="126"/>
      <c r="F64" s="126"/>
      <c r="G64" s="58"/>
    </row>
    <row r="65" spans="1:255" ht="24" customHeight="1" x14ac:dyDescent="0.25">
      <c r="A65" s="60"/>
      <c r="B65" s="126" t="s">
        <v>43</v>
      </c>
      <c r="C65" s="126"/>
      <c r="D65" s="126"/>
      <c r="E65" s="126"/>
    </row>
    <row r="66" spans="1:255" ht="12.75" customHeight="1" x14ac:dyDescent="0.25">
      <c r="A66" s="60"/>
      <c r="B66" s="126"/>
    </row>
    <row r="67" spans="1:255" ht="12.75" customHeight="1" x14ac:dyDescent="0.25">
      <c r="A67" s="60"/>
      <c r="B67" s="85"/>
    </row>
    <row r="68" spans="1:255" ht="13.5" customHeight="1" thickBot="1" x14ac:dyDescent="0.3">
      <c r="A68" s="5"/>
      <c r="B68" s="120" t="s">
        <v>44</v>
      </c>
      <c r="C68" s="121"/>
      <c r="D68" s="84"/>
      <c r="E68" s="52"/>
    </row>
    <row r="69" spans="1:255" ht="12" customHeight="1" x14ac:dyDescent="0.25">
      <c r="A69" s="2"/>
      <c r="B69" s="77" t="s">
        <v>32</v>
      </c>
      <c r="C69" s="53" t="s">
        <v>45</v>
      </c>
      <c r="D69" s="78" t="s">
        <v>46</v>
      </c>
      <c r="E69" s="52"/>
      <c r="IR69"/>
      <c r="IS69"/>
      <c r="IT69"/>
      <c r="IU69"/>
    </row>
    <row r="70" spans="1:255" ht="12" customHeight="1" x14ac:dyDescent="0.25">
      <c r="A70" s="60"/>
      <c r="B70" s="79" t="s">
        <v>47</v>
      </c>
      <c r="C70" s="54">
        <f>+G26</f>
        <v>228000</v>
      </c>
      <c r="D70" s="80">
        <f>(C70/C76)</f>
        <v>0.37321242664988546</v>
      </c>
      <c r="E70" s="52"/>
      <c r="IR70"/>
      <c r="IS70"/>
      <c r="IT70"/>
      <c r="IU70"/>
    </row>
    <row r="71" spans="1:255" ht="12" customHeight="1" x14ac:dyDescent="0.25">
      <c r="A71" s="60"/>
      <c r="B71" s="79" t="s">
        <v>48</v>
      </c>
      <c r="C71" s="54">
        <f>+G31</f>
        <v>0</v>
      </c>
      <c r="D71" s="80">
        <v>0</v>
      </c>
      <c r="E71" s="52"/>
      <c r="IR71"/>
      <c r="IS71"/>
      <c r="IT71"/>
      <c r="IU71"/>
    </row>
    <row r="72" spans="1:255" ht="12" customHeight="1" x14ac:dyDescent="0.25">
      <c r="A72" s="60"/>
      <c r="B72" s="79" t="s">
        <v>49</v>
      </c>
      <c r="C72" s="54">
        <f>+G36</f>
        <v>104125</v>
      </c>
      <c r="D72" s="80">
        <f>(C72/C76)</f>
        <v>0.17044185931982161</v>
      </c>
      <c r="E72" s="52"/>
      <c r="IR72"/>
      <c r="IS72"/>
      <c r="IT72"/>
      <c r="IU72"/>
    </row>
    <row r="73" spans="1:255" ht="12" customHeight="1" x14ac:dyDescent="0.25">
      <c r="A73" s="60"/>
      <c r="B73" s="79" t="s">
        <v>26</v>
      </c>
      <c r="C73" s="54">
        <f>+G45</f>
        <v>189696.08</v>
      </c>
      <c r="D73" s="80">
        <f>(C73/C76)</f>
        <v>0.31051286992443333</v>
      </c>
      <c r="E73" s="52"/>
      <c r="IR73"/>
      <c r="IS73"/>
      <c r="IT73"/>
      <c r="IU73"/>
    </row>
    <row r="74" spans="1:255" ht="12" customHeight="1" x14ac:dyDescent="0.25">
      <c r="A74" s="60"/>
      <c r="B74" s="79" t="s">
        <v>50</v>
      </c>
      <c r="C74" s="55">
        <f>+G50</f>
        <v>60000</v>
      </c>
      <c r="D74" s="80">
        <f>(C74/C76)</f>
        <v>9.8213796486811972E-2</v>
      </c>
      <c r="E74" s="57"/>
      <c r="IR74"/>
      <c r="IS74"/>
      <c r="IT74"/>
      <c r="IU74"/>
    </row>
    <row r="75" spans="1:255" ht="12" customHeight="1" x14ac:dyDescent="0.25">
      <c r="A75" s="60"/>
      <c r="B75" s="79" t="s">
        <v>51</v>
      </c>
      <c r="C75" s="55">
        <f>+G53</f>
        <v>29091.054</v>
      </c>
      <c r="D75" s="80">
        <f>(C75/C76)</f>
        <v>4.7619047619047623E-2</v>
      </c>
      <c r="E75" s="57"/>
      <c r="F75" s="62"/>
      <c r="IR75"/>
      <c r="IS75"/>
      <c r="IT75"/>
      <c r="IU75"/>
    </row>
    <row r="76" spans="1:255" ht="12.75" customHeight="1" thickBot="1" x14ac:dyDescent="0.3">
      <c r="A76" s="60"/>
      <c r="B76" s="81" t="s">
        <v>52</v>
      </c>
      <c r="C76" s="82">
        <f>SUM(C70:C75)</f>
        <v>610912.13399999996</v>
      </c>
      <c r="D76" s="83">
        <f>SUM(D70:D75)</f>
        <v>1</v>
      </c>
      <c r="E76" s="57"/>
      <c r="F76" s="62"/>
      <c r="IR76"/>
      <c r="IS76"/>
      <c r="IT76"/>
      <c r="IU76"/>
    </row>
    <row r="77" spans="1:255" ht="12" customHeight="1" x14ac:dyDescent="0.25">
      <c r="A77" s="60"/>
      <c r="B77" s="75"/>
      <c r="C77" s="62"/>
      <c r="D77" s="62"/>
      <c r="E77" s="62"/>
      <c r="F77" s="56"/>
      <c r="IN77"/>
      <c r="IO77"/>
      <c r="IP77"/>
      <c r="IQ77"/>
      <c r="IR77"/>
      <c r="IS77"/>
      <c r="IT77"/>
      <c r="IU77"/>
    </row>
    <row r="78" spans="1:255" ht="12" customHeight="1" thickBot="1" x14ac:dyDescent="0.3">
      <c r="A78" s="60"/>
      <c r="B78" s="76"/>
      <c r="C78" s="62"/>
      <c r="D78" s="62"/>
      <c r="E78" s="62"/>
      <c r="F78" s="87"/>
      <c r="IN78"/>
      <c r="IO78"/>
      <c r="IP78"/>
      <c r="IQ78"/>
      <c r="IR78"/>
      <c r="IS78"/>
      <c r="IT78"/>
      <c r="IU78"/>
    </row>
    <row r="79" spans="1:255" ht="12" customHeight="1" thickBot="1" x14ac:dyDescent="0.3">
      <c r="A79" s="60"/>
      <c r="B79" s="149" t="s">
        <v>77</v>
      </c>
      <c r="C79" s="150"/>
      <c r="D79" s="150"/>
      <c r="E79" s="151"/>
      <c r="F79" s="87"/>
      <c r="IR79"/>
      <c r="IS79"/>
      <c r="IT79"/>
      <c r="IU79"/>
    </row>
    <row r="80" spans="1:255" ht="12" customHeight="1" x14ac:dyDescent="0.25">
      <c r="A80" s="60"/>
      <c r="B80" s="88" t="s">
        <v>56</v>
      </c>
      <c r="C80" s="89">
        <v>12000</v>
      </c>
      <c r="D80" s="119">
        <v>25000</v>
      </c>
      <c r="E80" s="90">
        <v>32000</v>
      </c>
      <c r="F80" s="59"/>
      <c r="IR80"/>
      <c r="IS80"/>
      <c r="IT80"/>
      <c r="IU80"/>
    </row>
    <row r="81" spans="1:255" ht="12" customHeight="1" thickBot="1" x14ac:dyDescent="0.3">
      <c r="A81" s="60"/>
      <c r="B81" s="81" t="s">
        <v>57</v>
      </c>
      <c r="C81" s="82">
        <f>+C76/C80</f>
        <v>50.909344499999996</v>
      </c>
      <c r="D81" s="82">
        <f>+C76/D80</f>
        <v>24.436485359999999</v>
      </c>
      <c r="E81" s="91">
        <f>+C76/E80</f>
        <v>19.091004187499998</v>
      </c>
      <c r="IR81"/>
      <c r="IS81"/>
      <c r="IT81"/>
      <c r="IU81"/>
    </row>
    <row r="82" spans="1:255" ht="12" customHeight="1" x14ac:dyDescent="0.25">
      <c r="A82" s="60"/>
      <c r="B82" s="86" t="s">
        <v>53</v>
      </c>
      <c r="IR82"/>
      <c r="IS82"/>
      <c r="IT82"/>
      <c r="IU82"/>
    </row>
    <row r="83" spans="1:255" ht="12.75" customHeight="1" x14ac:dyDescent="0.25">
      <c r="A83" s="60"/>
      <c r="IR83"/>
      <c r="IS83"/>
      <c r="IT83"/>
      <c r="IU83"/>
    </row>
    <row r="84" spans="1:255" ht="12.75" customHeight="1" x14ac:dyDescent="0.25">
      <c r="A84" s="60"/>
      <c r="IR84"/>
      <c r="IS84"/>
      <c r="IT84"/>
      <c r="IU84"/>
    </row>
    <row r="85" spans="1:255" ht="15" customHeight="1" x14ac:dyDescent="0.25">
      <c r="A85" s="60"/>
      <c r="IR85"/>
      <c r="IS85"/>
      <c r="IT85"/>
      <c r="IU85"/>
    </row>
    <row r="86" spans="1:255" ht="12" customHeight="1" x14ac:dyDescent="0.25">
      <c r="A86" s="60"/>
      <c r="IR86"/>
      <c r="IS86"/>
      <c r="IT86"/>
      <c r="IU86"/>
    </row>
    <row r="87" spans="1:255" ht="12" customHeight="1" x14ac:dyDescent="0.25">
      <c r="A87" s="60"/>
      <c r="IR87"/>
      <c r="IS87"/>
      <c r="IT87"/>
      <c r="IU87"/>
    </row>
    <row r="88" spans="1:255" ht="12" customHeight="1" x14ac:dyDescent="0.25">
      <c r="A88" s="60"/>
      <c r="IR88"/>
      <c r="IS88"/>
      <c r="IT88"/>
      <c r="IU88"/>
    </row>
    <row r="89" spans="1:255" ht="12" customHeight="1" x14ac:dyDescent="0.25">
      <c r="A89" s="60"/>
    </row>
    <row r="90" spans="1:255" ht="12" customHeight="1" x14ac:dyDescent="0.25">
      <c r="A90" s="60"/>
    </row>
    <row r="91" spans="1:255" ht="12" customHeight="1" x14ac:dyDescent="0.25">
      <c r="A91" s="60"/>
    </row>
    <row r="92" spans="1:255" ht="12" customHeight="1" x14ac:dyDescent="0.25">
      <c r="A92" s="60"/>
    </row>
    <row r="93" spans="1:255" ht="12.75" customHeight="1" x14ac:dyDescent="0.25">
      <c r="A93" s="60"/>
    </row>
    <row r="94" spans="1:255" ht="12" customHeight="1" x14ac:dyDescent="0.25">
      <c r="A94" s="60"/>
    </row>
    <row r="95" spans="1:255" ht="12.75" customHeight="1" x14ac:dyDescent="0.25">
      <c r="A95" s="60"/>
    </row>
    <row r="96" spans="1:255" ht="12" customHeight="1" x14ac:dyDescent="0.25">
      <c r="A96" s="51"/>
    </row>
    <row r="97" spans="1:1" ht="12" customHeight="1" x14ac:dyDescent="0.25">
      <c r="A97" s="60"/>
    </row>
    <row r="98" spans="1:1" ht="12.75" customHeight="1" x14ac:dyDescent="0.25">
      <c r="A98" s="60"/>
    </row>
    <row r="99" spans="1:1" ht="15.6" customHeight="1" x14ac:dyDescent="0.25">
      <c r="A99" s="60"/>
    </row>
  </sheetData>
  <mergeCells count="8">
    <mergeCell ref="B79:E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ZANAHORIA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2023-04-27T20:29:22Z</dcterms:modified>
</cp:coreProperties>
</file>